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6275" windowHeight="7995"/>
  </bookViews>
  <sheets>
    <sheet name="Uitleg" sheetId="1" r:id="rId1"/>
    <sheet name="Voorspellend model" sheetId="4" r:id="rId2"/>
    <sheet name="Verklarend model" sheetId="3" r:id="rId3"/>
    <sheet name="Runs" sheetId="2" r:id="rId4"/>
  </sheets>
  <definedNames>
    <definedName name="AandeelAuto">'Verklarend model'!$B$13</definedName>
    <definedName name="AandeelBus">'Verklarend model'!$B$14</definedName>
    <definedName name="AandeelFiets">'Verklarend model'!$B$12</definedName>
    <definedName name="AandeelTrein">'Verklarend model'!$B$15</definedName>
    <definedName name="Alfa">Runs!$S$2</definedName>
    <definedName name="LeastSquares">Runs!$S$7</definedName>
    <definedName name="solver_adj" localSheetId="2" hidden="1">'Verklarend model'!$O$5:$O$7,'Verklarend model'!$T$5</definedName>
    <definedName name="solver_adj" localSheetId="1" hidden="1">'Voorspellend model'!$A$12:$A$14,'Voorspellend model'!$G$12</definedName>
    <definedName name="solver_cvg" localSheetId="2" hidden="1">0.0001</definedName>
    <definedName name="solver_cvg" localSheetId="1" hidden="1">0.0001</definedName>
    <definedName name="solver_drv" localSheetId="2" hidden="1">2</definedName>
    <definedName name="solver_drv" localSheetId="1" hidden="1">2</definedName>
    <definedName name="solver_eng" localSheetId="2" hidden="1">1</definedName>
    <definedName name="solver_eng" localSheetId="1" hidden="1">1</definedName>
    <definedName name="solver_est" localSheetId="2" hidden="1">1</definedName>
    <definedName name="solver_est" localSheetId="1" hidden="1">1</definedName>
    <definedName name="solver_itr" localSheetId="2" hidden="1">2147483647</definedName>
    <definedName name="solver_itr" localSheetId="1" hidden="1">2147483647</definedName>
    <definedName name="solver_lhs1" localSheetId="2" hidden="1">'Verklarend model'!$O$5</definedName>
    <definedName name="solver_lhs1" localSheetId="1" hidden="1">'Voorspellend model'!$A$12</definedName>
    <definedName name="solver_lhs2" localSheetId="2" hidden="1">'Verklarend model'!$O$6</definedName>
    <definedName name="solver_lhs2" localSheetId="1" hidden="1">'Voorspellend model'!$A$13</definedName>
    <definedName name="solver_lhs3" localSheetId="2" hidden="1">'Verklarend model'!$O$7</definedName>
    <definedName name="solver_lhs3" localSheetId="1" hidden="1">'Voorspellend model'!$A$14</definedName>
    <definedName name="solver_mip" localSheetId="2" hidden="1">2147483647</definedName>
    <definedName name="solver_mip" localSheetId="1" hidden="1">2147483647</definedName>
    <definedName name="solver_mni" localSheetId="2" hidden="1">30</definedName>
    <definedName name="solver_mni" localSheetId="1" hidden="1">30</definedName>
    <definedName name="solver_mrt" localSheetId="2" hidden="1">0.075</definedName>
    <definedName name="solver_mrt" localSheetId="1" hidden="1">0.075</definedName>
    <definedName name="solver_msl" localSheetId="2" hidden="1">2</definedName>
    <definedName name="solver_msl" localSheetId="1" hidden="1">2</definedName>
    <definedName name="solver_neg" localSheetId="2" hidden="1">1</definedName>
    <definedName name="solver_neg" localSheetId="1" hidden="1">1</definedName>
    <definedName name="solver_nod" localSheetId="2" hidden="1">2147483647</definedName>
    <definedName name="solver_nod" localSheetId="1" hidden="1">2147483647</definedName>
    <definedName name="solver_num" localSheetId="2" hidden="1">3</definedName>
    <definedName name="solver_num" localSheetId="1" hidden="1">3</definedName>
    <definedName name="solver_nwt" localSheetId="2" hidden="1">1</definedName>
    <definedName name="solver_nwt" localSheetId="1" hidden="1">1</definedName>
    <definedName name="solver_opt" localSheetId="2" hidden="1">'Verklarend model'!$R$16</definedName>
    <definedName name="solver_opt" localSheetId="1" hidden="1">'Voorspellend model'!$R$16</definedName>
    <definedName name="solver_pre" localSheetId="2" hidden="1">0.000001</definedName>
    <definedName name="solver_pre" localSheetId="1" hidden="1">0.000001</definedName>
    <definedName name="solver_rbv" localSheetId="2" hidden="1">2</definedName>
    <definedName name="solver_rbv" localSheetId="1" hidden="1">2</definedName>
    <definedName name="solver_rel1" localSheetId="2" hidden="1">1</definedName>
    <definedName name="solver_rel1" localSheetId="1" hidden="1">1</definedName>
    <definedName name="solver_rel2" localSheetId="2" hidden="1">1</definedName>
    <definedName name="solver_rel2" localSheetId="1" hidden="1">1</definedName>
    <definedName name="solver_rel3" localSheetId="2" hidden="1">3</definedName>
    <definedName name="solver_rel3" localSheetId="1" hidden="1">3</definedName>
    <definedName name="solver_rhs1" localSheetId="2" hidden="1">0</definedName>
    <definedName name="solver_rhs1" localSheetId="1" hidden="1">0</definedName>
    <definedName name="solver_rhs2" localSheetId="2" hidden="1">0</definedName>
    <definedName name="solver_rhs2" localSheetId="1" hidden="1">0</definedName>
    <definedName name="solver_rhs3" localSheetId="2" hidden="1">0</definedName>
    <definedName name="solver_rhs3" localSheetId="1" hidden="1">0</definedName>
    <definedName name="solver_rlx" localSheetId="2" hidden="1">2</definedName>
    <definedName name="solver_rlx" localSheetId="1" hidden="1">2</definedName>
    <definedName name="solver_rsd" localSheetId="2" hidden="1">0</definedName>
    <definedName name="solver_rsd" localSheetId="1" hidden="1">0</definedName>
    <definedName name="solver_scl" localSheetId="2" hidden="1">2</definedName>
    <definedName name="solver_scl" localSheetId="1" hidden="1">2</definedName>
    <definedName name="solver_sho" localSheetId="2" hidden="1">2</definedName>
    <definedName name="solver_sho" localSheetId="1" hidden="1">2</definedName>
    <definedName name="solver_ssz" localSheetId="2" hidden="1">100</definedName>
    <definedName name="solver_ssz" localSheetId="1" hidden="1">100</definedName>
    <definedName name="solver_tim" localSheetId="2" hidden="1">2147483647</definedName>
    <definedName name="solver_tim" localSheetId="1" hidden="1">2147483647</definedName>
    <definedName name="solver_tol" localSheetId="2" hidden="1">0.01</definedName>
    <definedName name="solver_tol" localSheetId="1" hidden="1">0.01</definedName>
    <definedName name="solver_typ" localSheetId="2" hidden="1">2</definedName>
    <definedName name="solver_typ" localSheetId="1" hidden="1">2</definedName>
    <definedName name="solver_val" localSheetId="2" hidden="1">0</definedName>
    <definedName name="solver_val" localSheetId="1" hidden="1">0</definedName>
    <definedName name="solver_ver" localSheetId="2" hidden="1">3</definedName>
    <definedName name="solver_ver" localSheetId="1" hidden="1">3</definedName>
    <definedName name="VerklaardNoemer">'Verklarend model'!$T$8</definedName>
    <definedName name="VerklaardNutAuto">'Verklarend model'!$R$6</definedName>
    <definedName name="VerklaardNutBus">'Verklarend model'!$R$7</definedName>
    <definedName name="VerklaardNutFiets">'Verklarend model'!$R$5</definedName>
    <definedName name="VerklaardNutTrein">'Verklarend model'!$R$8</definedName>
    <definedName name="VoorspeldNoemer">'Voorspellend model'!$G$15</definedName>
    <definedName name="VoorspeldNutAuto">'Voorspellend model'!$C$15</definedName>
    <definedName name="VoorspeldNutBus">'Voorspellend model'!$D$15</definedName>
    <definedName name="VoorspeldNutFiets">'Voorspellend model'!$B$15</definedName>
    <definedName name="VoorspeldNutTrein">'Voorspellend model'!$E$15</definedName>
    <definedName name="Wcomfort">Runs!$U$11</definedName>
    <definedName name="Wkosten">Runs!$U$9</definedName>
    <definedName name="Wreistijd">Runs!$U$10</definedName>
  </definedNames>
  <calcPr calcId="145621"/>
</workbook>
</file>

<file path=xl/calcChain.xml><?xml version="1.0" encoding="utf-8"?>
<calcChain xmlns="http://schemas.openxmlformats.org/spreadsheetml/2006/main">
  <c r="Q15" i="3" l="1"/>
  <c r="Q14" i="3"/>
  <c r="Q13" i="3"/>
  <c r="Q12" i="3"/>
  <c r="T8" i="3"/>
  <c r="O15" i="4"/>
  <c r="O14" i="4"/>
  <c r="O13" i="4"/>
  <c r="G8" i="4"/>
  <c r="P15" i="3"/>
  <c r="P14" i="3"/>
  <c r="P13" i="3"/>
  <c r="P12" i="3"/>
  <c r="G7" i="4"/>
  <c r="L7" i="4" s="1"/>
  <c r="H7" i="4"/>
  <c r="I7" i="4"/>
  <c r="J7" i="4"/>
  <c r="O7" i="4" s="1"/>
  <c r="L8" i="4"/>
  <c r="H8" i="4"/>
  <c r="I8" i="4"/>
  <c r="N8" i="4" s="1"/>
  <c r="J8" i="4"/>
  <c r="O8" i="4" s="1"/>
  <c r="H6" i="4"/>
  <c r="M6" i="4" s="1"/>
  <c r="I6" i="4"/>
  <c r="N6" i="4" s="1"/>
  <c r="J6" i="4"/>
  <c r="O6" i="4" s="1"/>
  <c r="G6" i="4"/>
  <c r="M14" i="4"/>
  <c r="M13" i="4"/>
  <c r="M12" i="4"/>
  <c r="B3" i="2"/>
  <c r="B4" i="2"/>
  <c r="B5" i="2"/>
  <c r="B6" i="2"/>
  <c r="B7" i="2"/>
  <c r="B8" i="2"/>
  <c r="B9" i="2"/>
  <c r="B10" i="2"/>
  <c r="B11" i="2"/>
  <c r="B12" i="2"/>
  <c r="B13" i="2"/>
  <c r="B14" i="2"/>
  <c r="B15" i="2"/>
  <c r="B16" i="2"/>
  <c r="B17" i="2"/>
  <c r="B18" i="2"/>
  <c r="C18" i="2"/>
  <c r="B19" i="2"/>
  <c r="B20" i="2"/>
  <c r="C20" i="2"/>
  <c r="B21" i="2"/>
  <c r="B22" i="2"/>
  <c r="C22" i="2"/>
  <c r="B23" i="2"/>
  <c r="B24" i="2"/>
  <c r="C24" i="2"/>
  <c r="B25" i="2"/>
  <c r="B26" i="2"/>
  <c r="C26" i="2"/>
  <c r="B27" i="2"/>
  <c r="B28" i="2"/>
  <c r="C28" i="2"/>
  <c r="B29" i="2"/>
  <c r="B30" i="2"/>
  <c r="C30" i="2"/>
  <c r="B31" i="2"/>
  <c r="B32" i="2"/>
  <c r="C32" i="2"/>
  <c r="B33" i="2"/>
  <c r="C33" i="2"/>
  <c r="B34" i="2"/>
  <c r="C34" i="2"/>
  <c r="B35" i="2"/>
  <c r="C35" i="2"/>
  <c r="D35" i="2" s="1"/>
  <c r="B36" i="2"/>
  <c r="C36" i="2"/>
  <c r="D36" i="2" s="1"/>
  <c r="B37" i="2"/>
  <c r="C37" i="2"/>
  <c r="D37" i="2" s="1"/>
  <c r="B38" i="2"/>
  <c r="C38" i="2"/>
  <c r="D38" i="2"/>
  <c r="B39" i="2"/>
  <c r="C39" i="2"/>
  <c r="D39" i="2" s="1"/>
  <c r="B40" i="2"/>
  <c r="C40" i="2"/>
  <c r="D40" i="2" s="1"/>
  <c r="B41" i="2"/>
  <c r="C41" i="2"/>
  <c r="D41" i="2" s="1"/>
  <c r="B42" i="2"/>
  <c r="C42" i="2"/>
  <c r="D42" i="2"/>
  <c r="B43" i="2"/>
  <c r="C43" i="2"/>
  <c r="D43" i="2" s="1"/>
  <c r="B44" i="2"/>
  <c r="C44" i="2"/>
  <c r="B45" i="2"/>
  <c r="C45" i="2"/>
  <c r="B46" i="2"/>
  <c r="C46" i="2"/>
  <c r="B47" i="2"/>
  <c r="C47" i="2"/>
  <c r="B48" i="2"/>
  <c r="C48" i="2"/>
  <c r="B49" i="2"/>
  <c r="C49" i="2"/>
  <c r="B50" i="2"/>
  <c r="C50" i="2"/>
  <c r="B51" i="2"/>
  <c r="B52" i="2"/>
  <c r="C52" i="2"/>
  <c r="B53" i="2"/>
  <c r="B54" i="2"/>
  <c r="C54" i="2"/>
  <c r="B55" i="2"/>
  <c r="B56" i="2"/>
  <c r="C56" i="2"/>
  <c r="B57" i="2"/>
  <c r="C57" i="2"/>
  <c r="B58" i="2"/>
  <c r="C58" i="2"/>
  <c r="B59" i="2"/>
  <c r="D59" i="2" s="1"/>
  <c r="C59" i="2"/>
  <c r="B60" i="2"/>
  <c r="D60" i="2" s="1"/>
  <c r="C60" i="2"/>
  <c r="B61" i="2"/>
  <c r="C61" i="2"/>
  <c r="B62" i="2"/>
  <c r="C62" i="2"/>
  <c r="B63" i="2"/>
  <c r="D63" i="2" s="1"/>
  <c r="C63" i="2"/>
  <c r="B64" i="2"/>
  <c r="D64" i="2" s="1"/>
  <c r="C64" i="2"/>
  <c r="B65" i="2"/>
  <c r="C65" i="2"/>
  <c r="B66" i="2"/>
  <c r="C66" i="2"/>
  <c r="B67" i="2"/>
  <c r="D67" i="2" s="1"/>
  <c r="C67" i="2"/>
  <c r="B68" i="2"/>
  <c r="D68" i="2" s="1"/>
  <c r="C68" i="2"/>
  <c r="B69" i="2"/>
  <c r="C69" i="2"/>
  <c r="B70" i="2"/>
  <c r="C70" i="2"/>
  <c r="B71" i="2"/>
  <c r="D71" i="2" s="1"/>
  <c r="C71" i="2"/>
  <c r="B72" i="2"/>
  <c r="B73" i="2"/>
  <c r="B74" i="2"/>
  <c r="C74" i="2"/>
  <c r="B75" i="2"/>
  <c r="C75" i="2"/>
  <c r="B76" i="2"/>
  <c r="C76" i="2"/>
  <c r="B77" i="2"/>
  <c r="B78" i="2"/>
  <c r="C78" i="2"/>
  <c r="B79" i="2"/>
  <c r="C79" i="2"/>
  <c r="B80" i="2"/>
  <c r="B81" i="2"/>
  <c r="B82" i="2"/>
  <c r="C82" i="2"/>
  <c r="B83" i="2"/>
  <c r="C83" i="2"/>
  <c r="B84" i="2"/>
  <c r="B85" i="2"/>
  <c r="B86" i="2"/>
  <c r="C86" i="2"/>
  <c r="B87" i="2"/>
  <c r="C87" i="2"/>
  <c r="B88" i="2"/>
  <c r="B89" i="2"/>
  <c r="C89" i="2"/>
  <c r="B90" i="2"/>
  <c r="B91" i="2"/>
  <c r="C91" i="2"/>
  <c r="B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B131" i="2"/>
  <c r="C131" i="2"/>
  <c r="D131" i="2"/>
  <c r="B132" i="2"/>
  <c r="C132" i="2"/>
  <c r="D132" i="2" s="1"/>
  <c r="B133" i="2"/>
  <c r="C133" i="2"/>
  <c r="D133" i="2" s="1"/>
  <c r="B134" i="2"/>
  <c r="C134" i="2"/>
  <c r="D134" i="2" s="1"/>
  <c r="B135" i="2"/>
  <c r="C135" i="2"/>
  <c r="D135" i="2"/>
  <c r="B136" i="2"/>
  <c r="C136" i="2"/>
  <c r="D136" i="2" s="1"/>
  <c r="B137" i="2"/>
  <c r="C137" i="2"/>
  <c r="D137" i="2" s="1"/>
  <c r="B138" i="2"/>
  <c r="C138" i="2"/>
  <c r="D138" i="2" s="1"/>
  <c r="B139" i="2"/>
  <c r="C139" i="2"/>
  <c r="D139" i="2"/>
  <c r="B140" i="2"/>
  <c r="C140" i="2"/>
  <c r="D140" i="2" s="1"/>
  <c r="B141" i="2"/>
  <c r="C141" i="2"/>
  <c r="D141" i="2" s="1"/>
  <c r="B142" i="2"/>
  <c r="C142" i="2"/>
  <c r="B143" i="2"/>
  <c r="C143" i="2"/>
  <c r="D143" i="2"/>
  <c r="B144" i="2"/>
  <c r="C144" i="2"/>
  <c r="B145" i="2"/>
  <c r="C145" i="2"/>
  <c r="D145" i="2" s="1"/>
  <c r="B146" i="2"/>
  <c r="C146" i="2"/>
  <c r="B147" i="2"/>
  <c r="C147" i="2"/>
  <c r="D147" i="2"/>
  <c r="B148" i="2"/>
  <c r="C148" i="2"/>
  <c r="B149" i="2"/>
  <c r="C149" i="2"/>
  <c r="D149" i="2" s="1"/>
  <c r="B150" i="2"/>
  <c r="C150" i="2"/>
  <c r="B151" i="2"/>
  <c r="C151" i="2"/>
  <c r="D151" i="2"/>
  <c r="B152" i="2"/>
  <c r="C152" i="2"/>
  <c r="B153" i="2"/>
  <c r="C153" i="2"/>
  <c r="D153" i="2" s="1"/>
  <c r="B154" i="2"/>
  <c r="C154" i="2"/>
  <c r="B155" i="2"/>
  <c r="C155" i="2"/>
  <c r="D155" i="2"/>
  <c r="B156" i="2"/>
  <c r="C156" i="2"/>
  <c r="B157" i="2"/>
  <c r="C157" i="2"/>
  <c r="D157" i="2" s="1"/>
  <c r="B158" i="2"/>
  <c r="C158" i="2"/>
  <c r="B159" i="2"/>
  <c r="C159" i="2"/>
  <c r="D159" i="2"/>
  <c r="B160" i="2"/>
  <c r="C160" i="2"/>
  <c r="B161" i="2"/>
  <c r="C161" i="2"/>
  <c r="D161" i="2" s="1"/>
  <c r="B162" i="2"/>
  <c r="C162" i="2"/>
  <c r="B163" i="2"/>
  <c r="C163" i="2"/>
  <c r="D163" i="2"/>
  <c r="B164" i="2"/>
  <c r="C164" i="2"/>
  <c r="B165" i="2"/>
  <c r="C165" i="2"/>
  <c r="D165" i="2" s="1"/>
  <c r="B166" i="2"/>
  <c r="C166" i="2"/>
  <c r="B167" i="2"/>
  <c r="C167" i="2"/>
  <c r="D167" i="2"/>
  <c r="B168" i="2"/>
  <c r="C168" i="2"/>
  <c r="B169" i="2"/>
  <c r="C169" i="2"/>
  <c r="D169" i="2" s="1"/>
  <c r="B170" i="2"/>
  <c r="C170" i="2"/>
  <c r="B171" i="2"/>
  <c r="C171" i="2"/>
  <c r="D171" i="2"/>
  <c r="B172" i="2"/>
  <c r="C172" i="2"/>
  <c r="B173" i="2"/>
  <c r="C173" i="2"/>
  <c r="B174" i="2"/>
  <c r="C174" i="2"/>
  <c r="B175" i="2"/>
  <c r="C175" i="2"/>
  <c r="B176" i="2"/>
  <c r="C176" i="2"/>
  <c r="B177" i="2"/>
  <c r="C177" i="2"/>
  <c r="B178" i="2"/>
  <c r="C178" i="2"/>
  <c r="B179" i="2"/>
  <c r="C179" i="2"/>
  <c r="B180" i="2"/>
  <c r="C180" i="2"/>
  <c r="B181" i="2"/>
  <c r="C181" i="2"/>
  <c r="B182" i="2"/>
  <c r="C182" i="2"/>
  <c r="B183" i="2"/>
  <c r="C183" i="2"/>
  <c r="B184" i="2"/>
  <c r="C184" i="2"/>
  <c r="B185" i="2"/>
  <c r="C185" i="2"/>
  <c r="B186" i="2"/>
  <c r="C186" i="2"/>
  <c r="B187" i="2"/>
  <c r="C187" i="2"/>
  <c r="B188" i="2"/>
  <c r="C188" i="2"/>
  <c r="B189" i="2"/>
  <c r="C189" i="2"/>
  <c r="B190" i="2"/>
  <c r="C190" i="2"/>
  <c r="B191" i="2"/>
  <c r="C191" i="2"/>
  <c r="B192" i="2"/>
  <c r="C192" i="2"/>
  <c r="B193" i="2"/>
  <c r="C193" i="2"/>
  <c r="B194" i="2"/>
  <c r="C194" i="2"/>
  <c r="B195" i="2"/>
  <c r="C195" i="2"/>
  <c r="B196" i="2"/>
  <c r="C196" i="2"/>
  <c r="B197" i="2"/>
  <c r="C197" i="2"/>
  <c r="B198" i="2"/>
  <c r="C198" i="2"/>
  <c r="B199" i="2"/>
  <c r="C199" i="2"/>
  <c r="B200" i="2"/>
  <c r="C200" i="2"/>
  <c r="B201" i="2"/>
  <c r="C201" i="2"/>
  <c r="B202" i="2"/>
  <c r="C202" i="2"/>
  <c r="B203" i="2"/>
  <c r="C203" i="2"/>
  <c r="B204" i="2"/>
  <c r="C204" i="2"/>
  <c r="B205" i="2"/>
  <c r="C205" i="2"/>
  <c r="B206" i="2"/>
  <c r="C206" i="2"/>
  <c r="B207" i="2"/>
  <c r="C207" i="2"/>
  <c r="B208" i="2"/>
  <c r="C208" i="2"/>
  <c r="B209" i="2"/>
  <c r="C209" i="2"/>
  <c r="B210" i="2"/>
  <c r="C210" i="2"/>
  <c r="B211" i="2"/>
  <c r="C211" i="2"/>
  <c r="B212" i="2"/>
  <c r="C212" i="2"/>
  <c r="B213" i="2"/>
  <c r="C213" i="2"/>
  <c r="B214" i="2"/>
  <c r="C214" i="2"/>
  <c r="B215" i="2"/>
  <c r="C215" i="2"/>
  <c r="B216" i="2"/>
  <c r="B217" i="2"/>
  <c r="C217" i="2" s="1"/>
  <c r="B218" i="2"/>
  <c r="C218" i="2"/>
  <c r="B219" i="2"/>
  <c r="B220" i="2"/>
  <c r="B221" i="2"/>
  <c r="C221" i="2" s="1"/>
  <c r="B222" i="2"/>
  <c r="C222" i="2"/>
  <c r="B223" i="2"/>
  <c r="B224" i="2"/>
  <c r="B225" i="2"/>
  <c r="C225" i="2" s="1"/>
  <c r="B226" i="2"/>
  <c r="C226" i="2"/>
  <c r="B227" i="2"/>
  <c r="B228" i="2"/>
  <c r="B229" i="2"/>
  <c r="C229" i="2" s="1"/>
  <c r="B230" i="2"/>
  <c r="C230" i="2"/>
  <c r="B231" i="2"/>
  <c r="B232" i="2"/>
  <c r="B233" i="2"/>
  <c r="C233" i="2" s="1"/>
  <c r="B234" i="2"/>
  <c r="C234" i="2"/>
  <c r="B235" i="2"/>
  <c r="B236" i="2"/>
  <c r="B237" i="2"/>
  <c r="C237" i="2" s="1"/>
  <c r="B238" i="2"/>
  <c r="C238" i="2"/>
  <c r="B239" i="2"/>
  <c r="B240" i="2"/>
  <c r="B241" i="2"/>
  <c r="C241" i="2" s="1"/>
  <c r="B242" i="2"/>
  <c r="C242" i="2"/>
  <c r="B243" i="2"/>
  <c r="B244" i="2"/>
  <c r="B245" i="2"/>
  <c r="C245" i="2" s="1"/>
  <c r="B246" i="2"/>
  <c r="C246" i="2"/>
  <c r="B247" i="2"/>
  <c r="B248" i="2"/>
  <c r="B249" i="2"/>
  <c r="C249" i="2" s="1"/>
  <c r="B250" i="2"/>
  <c r="C250" i="2"/>
  <c r="B251" i="2"/>
  <c r="B252" i="2"/>
  <c r="B253" i="2"/>
  <c r="C253" i="2" s="1"/>
  <c r="B254" i="2"/>
  <c r="C254" i="2"/>
  <c r="B255" i="2"/>
  <c r="B256" i="2"/>
  <c r="C256" i="2"/>
  <c r="D256" i="2" s="1"/>
  <c r="B257" i="2"/>
  <c r="C257" i="2"/>
  <c r="B258" i="2"/>
  <c r="C258" i="2"/>
  <c r="D258" i="2"/>
  <c r="B259" i="2"/>
  <c r="C259" i="2"/>
  <c r="B260" i="2"/>
  <c r="C260" i="2"/>
  <c r="D260" i="2" s="1"/>
  <c r="B261" i="2"/>
  <c r="C261" i="2"/>
  <c r="B262" i="2"/>
  <c r="C262" i="2"/>
  <c r="D262" i="2"/>
  <c r="B263" i="2"/>
  <c r="C263" i="2"/>
  <c r="B264" i="2"/>
  <c r="C264" i="2"/>
  <c r="D264" i="2" s="1"/>
  <c r="B265" i="2"/>
  <c r="C265" i="2"/>
  <c r="B266" i="2"/>
  <c r="C266" i="2"/>
  <c r="D266" i="2"/>
  <c r="B267" i="2"/>
  <c r="C267" i="2"/>
  <c r="B268" i="2"/>
  <c r="C268" i="2"/>
  <c r="D268" i="2" s="1"/>
  <c r="B269" i="2"/>
  <c r="C269" i="2"/>
  <c r="B270" i="2"/>
  <c r="C270" i="2"/>
  <c r="D270" i="2"/>
  <c r="B271" i="2"/>
  <c r="C271" i="2"/>
  <c r="B272" i="2"/>
  <c r="C272" i="2"/>
  <c r="D272" i="2" s="1"/>
  <c r="B273" i="2"/>
  <c r="C273" i="2"/>
  <c r="B274" i="2"/>
  <c r="C274" i="2"/>
  <c r="D274" i="2"/>
  <c r="B275" i="2"/>
  <c r="C275" i="2"/>
  <c r="B276" i="2"/>
  <c r="C276" i="2"/>
  <c r="D276" i="2" s="1"/>
  <c r="B277" i="2"/>
  <c r="C277" i="2"/>
  <c r="B278" i="2"/>
  <c r="C278" i="2"/>
  <c r="D278" i="2"/>
  <c r="B279" i="2"/>
  <c r="C279" i="2"/>
  <c r="B280" i="2"/>
  <c r="C280" i="2"/>
  <c r="D280" i="2" s="1"/>
  <c r="B281" i="2"/>
  <c r="C281" i="2"/>
  <c r="B282" i="2"/>
  <c r="C282" i="2"/>
  <c r="D282" i="2"/>
  <c r="B283" i="2"/>
  <c r="C283" i="2"/>
  <c r="B284" i="2"/>
  <c r="C284" i="2"/>
  <c r="D284" i="2" s="1"/>
  <c r="B285" i="2"/>
  <c r="C285" i="2"/>
  <c r="B286" i="2"/>
  <c r="C286" i="2"/>
  <c r="D286" i="2"/>
  <c r="B287" i="2"/>
  <c r="C287" i="2"/>
  <c r="B288" i="2"/>
  <c r="C288" i="2"/>
  <c r="D288" i="2" s="1"/>
  <c r="B289" i="2"/>
  <c r="C289" i="2"/>
  <c r="B290" i="2"/>
  <c r="C290" i="2"/>
  <c r="D290" i="2"/>
  <c r="B291" i="2"/>
  <c r="C291" i="2"/>
  <c r="B292" i="2"/>
  <c r="C292" i="2"/>
  <c r="D292" i="2" s="1"/>
  <c r="B293" i="2"/>
  <c r="C293" i="2"/>
  <c r="B294" i="2"/>
  <c r="C294" i="2"/>
  <c r="D294" i="2"/>
  <c r="B295" i="2"/>
  <c r="C295" i="2"/>
  <c r="B296" i="2"/>
  <c r="C296" i="2"/>
  <c r="D296" i="2" s="1"/>
  <c r="B297" i="2"/>
  <c r="C297" i="2"/>
  <c r="B298" i="2"/>
  <c r="C298" i="2"/>
  <c r="D298" i="2"/>
  <c r="B299" i="2"/>
  <c r="C299" i="2"/>
  <c r="B300" i="2"/>
  <c r="C300" i="2"/>
  <c r="D300" i="2" s="1"/>
  <c r="B301" i="2"/>
  <c r="C301" i="2"/>
  <c r="B302" i="2"/>
  <c r="C302" i="2"/>
  <c r="D302" i="2"/>
  <c r="B303" i="2"/>
  <c r="C303" i="2"/>
  <c r="B304" i="2"/>
  <c r="C304" i="2"/>
  <c r="D304" i="2" s="1"/>
  <c r="B305" i="2"/>
  <c r="C305" i="2"/>
  <c r="B306" i="2"/>
  <c r="D306" i="2" s="1"/>
  <c r="C306" i="2"/>
  <c r="B307" i="2"/>
  <c r="C307" i="2"/>
  <c r="B308" i="2"/>
  <c r="D308" i="2" s="1"/>
  <c r="C308" i="2"/>
  <c r="B309" i="2"/>
  <c r="D309" i="2" s="1"/>
  <c r="C309" i="2"/>
  <c r="B310" i="2"/>
  <c r="D310" i="2" s="1"/>
  <c r="C310" i="2"/>
  <c r="B311" i="2"/>
  <c r="C311" i="2"/>
  <c r="B312" i="2"/>
  <c r="D312" i="2" s="1"/>
  <c r="C312" i="2"/>
  <c r="B313" i="2"/>
  <c r="D313" i="2" s="1"/>
  <c r="C313" i="2"/>
  <c r="B314" i="2"/>
  <c r="D314" i="2" s="1"/>
  <c r="C314" i="2"/>
  <c r="B315" i="2"/>
  <c r="C315" i="2"/>
  <c r="B316" i="2"/>
  <c r="D316" i="2" s="1"/>
  <c r="C316" i="2"/>
  <c r="B317" i="2"/>
  <c r="D317" i="2" s="1"/>
  <c r="C317" i="2"/>
  <c r="B318" i="2"/>
  <c r="D318" i="2" s="1"/>
  <c r="C318" i="2"/>
  <c r="B319" i="2"/>
  <c r="C319" i="2"/>
  <c r="B320" i="2"/>
  <c r="D320" i="2" s="1"/>
  <c r="C320" i="2"/>
  <c r="B321" i="2"/>
  <c r="D321" i="2" s="1"/>
  <c r="C321" i="2"/>
  <c r="B322" i="2"/>
  <c r="D322" i="2" s="1"/>
  <c r="C322" i="2"/>
  <c r="B323" i="2"/>
  <c r="C323" i="2"/>
  <c r="B324" i="2"/>
  <c r="D324" i="2" s="1"/>
  <c r="C324" i="2"/>
  <c r="B325" i="2"/>
  <c r="D325" i="2" s="1"/>
  <c r="C325" i="2"/>
  <c r="B326" i="2"/>
  <c r="D326" i="2" s="1"/>
  <c r="C326" i="2"/>
  <c r="B327" i="2"/>
  <c r="C327" i="2"/>
  <c r="B328" i="2"/>
  <c r="D328" i="2" s="1"/>
  <c r="C328" i="2"/>
  <c r="B329" i="2"/>
  <c r="D329" i="2" s="1"/>
  <c r="C329" i="2"/>
  <c r="B330" i="2"/>
  <c r="D330" i="2" s="1"/>
  <c r="C330" i="2"/>
  <c r="B331" i="2"/>
  <c r="C331" i="2"/>
  <c r="B332" i="2"/>
  <c r="D332" i="2" s="1"/>
  <c r="C332" i="2"/>
  <c r="B333" i="2"/>
  <c r="D333" i="2" s="1"/>
  <c r="C333" i="2"/>
  <c r="B334" i="2"/>
  <c r="D334" i="2" s="1"/>
  <c r="C334" i="2"/>
  <c r="B335" i="2"/>
  <c r="C335" i="2"/>
  <c r="B336" i="2"/>
  <c r="D336" i="2" s="1"/>
  <c r="C336" i="2"/>
  <c r="B337" i="2"/>
  <c r="D337" i="2" s="1"/>
  <c r="C337" i="2"/>
  <c r="B338" i="2"/>
  <c r="D338" i="2" s="1"/>
  <c r="C338" i="2"/>
  <c r="B339" i="2"/>
  <c r="C339" i="2"/>
  <c r="B340" i="2"/>
  <c r="D340" i="2" s="1"/>
  <c r="C340" i="2"/>
  <c r="B341" i="2"/>
  <c r="D341" i="2" s="1"/>
  <c r="C341" i="2"/>
  <c r="B342" i="2"/>
  <c r="D342" i="2" s="1"/>
  <c r="C342" i="2"/>
  <c r="B343" i="2"/>
  <c r="C343" i="2"/>
  <c r="B344" i="2"/>
  <c r="D344" i="2" s="1"/>
  <c r="C344" i="2"/>
  <c r="B345" i="2"/>
  <c r="D345" i="2" s="1"/>
  <c r="C345" i="2"/>
  <c r="B346" i="2"/>
  <c r="D346" i="2" s="1"/>
  <c r="C346" i="2"/>
  <c r="B347" i="2"/>
  <c r="C347" i="2"/>
  <c r="B348" i="2"/>
  <c r="D348" i="2" s="1"/>
  <c r="C348" i="2"/>
  <c r="B349" i="2"/>
  <c r="D349" i="2" s="1"/>
  <c r="C349" i="2"/>
  <c r="B350" i="2"/>
  <c r="D350" i="2" s="1"/>
  <c r="C350" i="2"/>
  <c r="B351" i="2"/>
  <c r="C351" i="2"/>
  <c r="B352" i="2"/>
  <c r="D352" i="2" s="1"/>
  <c r="C352" i="2"/>
  <c r="B353" i="2"/>
  <c r="D353" i="2" s="1"/>
  <c r="C353" i="2"/>
  <c r="B354" i="2"/>
  <c r="D354" i="2" s="1"/>
  <c r="C354" i="2"/>
  <c r="B355" i="2"/>
  <c r="C355" i="2"/>
  <c r="B356" i="2"/>
  <c r="D356" i="2" s="1"/>
  <c r="C356" i="2"/>
  <c r="B357" i="2"/>
  <c r="D357" i="2" s="1"/>
  <c r="C357" i="2"/>
  <c r="B358" i="2"/>
  <c r="D358" i="2" s="1"/>
  <c r="C358" i="2"/>
  <c r="B359" i="2"/>
  <c r="C359" i="2"/>
  <c r="B360" i="2"/>
  <c r="D360" i="2" s="1"/>
  <c r="C360" i="2"/>
  <c r="B361" i="2"/>
  <c r="D361" i="2" s="1"/>
  <c r="C361" i="2"/>
  <c r="B362" i="2"/>
  <c r="D362" i="2" s="1"/>
  <c r="C362" i="2"/>
  <c r="B363" i="2"/>
  <c r="C363" i="2"/>
  <c r="B364" i="2"/>
  <c r="D364" i="2" s="1"/>
  <c r="C364" i="2"/>
  <c r="B365" i="2"/>
  <c r="D365" i="2" s="1"/>
  <c r="C365" i="2"/>
  <c r="B366" i="2"/>
  <c r="D366" i="2" s="1"/>
  <c r="C366" i="2"/>
  <c r="B367" i="2"/>
  <c r="C367" i="2"/>
  <c r="B368" i="2"/>
  <c r="D368" i="2" s="1"/>
  <c r="C368" i="2"/>
  <c r="B369" i="2"/>
  <c r="D369" i="2" s="1"/>
  <c r="C369" i="2"/>
  <c r="B370" i="2"/>
  <c r="D370" i="2" s="1"/>
  <c r="C370" i="2"/>
  <c r="B371" i="2"/>
  <c r="C371" i="2"/>
  <c r="B372" i="2"/>
  <c r="D372" i="2" s="1"/>
  <c r="C372" i="2"/>
  <c r="B373" i="2"/>
  <c r="D373" i="2" s="1"/>
  <c r="C373" i="2"/>
  <c r="B374" i="2"/>
  <c r="D374" i="2" s="1"/>
  <c r="C374" i="2"/>
  <c r="B375" i="2"/>
  <c r="C375" i="2"/>
  <c r="B376" i="2"/>
  <c r="D376" i="2" s="1"/>
  <c r="C376" i="2"/>
  <c r="B377" i="2"/>
  <c r="D377" i="2" s="1"/>
  <c r="C377" i="2"/>
  <c r="B378" i="2"/>
  <c r="D378" i="2" s="1"/>
  <c r="C378" i="2"/>
  <c r="B379" i="2"/>
  <c r="C379" i="2"/>
  <c r="B380" i="2"/>
  <c r="D380" i="2" s="1"/>
  <c r="C380" i="2"/>
  <c r="B381" i="2"/>
  <c r="D381" i="2" s="1"/>
  <c r="C381" i="2"/>
  <c r="B382" i="2"/>
  <c r="D382" i="2" s="1"/>
  <c r="C382" i="2"/>
  <c r="B383" i="2"/>
  <c r="B384" i="2"/>
  <c r="B385" i="2"/>
  <c r="C385" i="2" s="1"/>
  <c r="B386" i="2"/>
  <c r="C386" i="2"/>
  <c r="B387" i="2"/>
  <c r="B388" i="2"/>
  <c r="B389" i="2"/>
  <c r="C389" i="2" s="1"/>
  <c r="B390" i="2"/>
  <c r="C390" i="2"/>
  <c r="B391" i="2"/>
  <c r="B392" i="2"/>
  <c r="B393" i="2"/>
  <c r="C393" i="2" s="1"/>
  <c r="B394" i="2"/>
  <c r="C394" i="2"/>
  <c r="B395" i="2"/>
  <c r="B396" i="2"/>
  <c r="B397" i="2"/>
  <c r="C397" i="2" s="1"/>
  <c r="B398" i="2"/>
  <c r="C398" i="2"/>
  <c r="B399" i="2"/>
  <c r="B400" i="2"/>
  <c r="B401" i="2"/>
  <c r="C401" i="2" s="1"/>
  <c r="B402" i="2"/>
  <c r="C402" i="2"/>
  <c r="B403" i="2"/>
  <c r="C403" i="2"/>
  <c r="B404" i="2"/>
  <c r="B405" i="2"/>
  <c r="B406" i="2"/>
  <c r="C406" i="2"/>
  <c r="B407" i="2"/>
  <c r="C407" i="2"/>
  <c r="B408" i="2"/>
  <c r="B409" i="2"/>
  <c r="B410" i="2"/>
  <c r="C410" i="2"/>
  <c r="B411" i="2"/>
  <c r="C411" i="2"/>
  <c r="B412" i="2"/>
  <c r="B413" i="2"/>
  <c r="B414" i="2"/>
  <c r="C414" i="2"/>
  <c r="B415" i="2"/>
  <c r="C415" i="2"/>
  <c r="B416" i="2"/>
  <c r="B417" i="2"/>
  <c r="B418" i="2"/>
  <c r="C418" i="2"/>
  <c r="B419" i="2"/>
  <c r="C419" i="2"/>
  <c r="B420" i="2"/>
  <c r="B421" i="2"/>
  <c r="B422" i="2"/>
  <c r="C422" i="2"/>
  <c r="B423" i="2"/>
  <c r="C423" i="2"/>
  <c r="B424" i="2"/>
  <c r="B425" i="2"/>
  <c r="B426" i="2"/>
  <c r="C426" i="2"/>
  <c r="B427" i="2"/>
  <c r="C427" i="2"/>
  <c r="B428" i="2"/>
  <c r="B429" i="2"/>
  <c r="B430" i="2"/>
  <c r="C430" i="2"/>
  <c r="B431" i="2"/>
  <c r="C431" i="2"/>
  <c r="B432" i="2"/>
  <c r="B433" i="2"/>
  <c r="B434" i="2"/>
  <c r="C434" i="2"/>
  <c r="B435" i="2"/>
  <c r="C435" i="2"/>
  <c r="B436" i="2"/>
  <c r="B437" i="2"/>
  <c r="B438" i="2"/>
  <c r="C438" i="2"/>
  <c r="B439" i="2"/>
  <c r="C439" i="2"/>
  <c r="B440" i="2"/>
  <c r="B441" i="2"/>
  <c r="B442" i="2"/>
  <c r="C442" i="2"/>
  <c r="B443" i="2"/>
  <c r="C443" i="2"/>
  <c r="B444" i="2"/>
  <c r="B445" i="2"/>
  <c r="B446" i="2"/>
  <c r="C446" i="2"/>
  <c r="B447" i="2"/>
  <c r="C447" i="2"/>
  <c r="B448" i="2"/>
  <c r="B449" i="2"/>
  <c r="B450" i="2"/>
  <c r="C450" i="2"/>
  <c r="B451" i="2"/>
  <c r="B452" i="2"/>
  <c r="C452" i="2"/>
  <c r="B453" i="2"/>
  <c r="B454" i="2"/>
  <c r="C454" i="2"/>
  <c r="B455" i="2"/>
  <c r="B456" i="2"/>
  <c r="C456" i="2"/>
  <c r="B457" i="2"/>
  <c r="B458" i="2"/>
  <c r="C458" i="2"/>
  <c r="B459" i="2"/>
  <c r="B460" i="2"/>
  <c r="C460" i="2"/>
  <c r="B461" i="2"/>
  <c r="B462" i="2"/>
  <c r="C462" i="2"/>
  <c r="B463" i="2"/>
  <c r="B464" i="2"/>
  <c r="C464" i="2"/>
  <c r="B465" i="2"/>
  <c r="B466" i="2"/>
  <c r="C466" i="2"/>
  <c r="B467" i="2"/>
  <c r="B468" i="2"/>
  <c r="C468" i="2"/>
  <c r="B469" i="2"/>
  <c r="B470" i="2"/>
  <c r="C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C638" i="2"/>
  <c r="B639" i="2"/>
  <c r="C639" i="2"/>
  <c r="B640" i="2"/>
  <c r="C640" i="2"/>
  <c r="B641" i="2"/>
  <c r="C641" i="2"/>
  <c r="B642" i="2"/>
  <c r="C642" i="2"/>
  <c r="B643" i="2"/>
  <c r="C643" i="2"/>
  <c r="B644" i="2"/>
  <c r="C644" i="2"/>
  <c r="B645" i="2"/>
  <c r="C645" i="2"/>
  <c r="B646" i="2"/>
  <c r="C646" i="2"/>
  <c r="B647" i="2"/>
  <c r="C647" i="2"/>
  <c r="B648" i="2"/>
  <c r="C648" i="2"/>
  <c r="B649" i="2"/>
  <c r="C649" i="2"/>
  <c r="B650" i="2"/>
  <c r="C650" i="2"/>
  <c r="B651" i="2"/>
  <c r="C651" i="2"/>
  <c r="B652" i="2"/>
  <c r="C652" i="2"/>
  <c r="B653" i="2"/>
  <c r="C653" i="2"/>
  <c r="B654" i="2"/>
  <c r="C654" i="2"/>
  <c r="B655" i="2"/>
  <c r="C655" i="2"/>
  <c r="B656" i="2"/>
  <c r="C656" i="2"/>
  <c r="B657" i="2"/>
  <c r="C657" i="2"/>
  <c r="B658" i="2"/>
  <c r="C658" i="2"/>
  <c r="B659" i="2"/>
  <c r="C659" i="2"/>
  <c r="B660" i="2"/>
  <c r="C660" i="2"/>
  <c r="B661" i="2"/>
  <c r="C661" i="2"/>
  <c r="B662" i="2"/>
  <c r="C662" i="2"/>
  <c r="B663" i="2"/>
  <c r="C663" i="2"/>
  <c r="B664" i="2"/>
  <c r="C664" i="2"/>
  <c r="B665" i="2"/>
  <c r="C665" i="2"/>
  <c r="B666" i="2"/>
  <c r="C666" i="2"/>
  <c r="B667" i="2"/>
  <c r="C667" i="2"/>
  <c r="B668" i="2"/>
  <c r="C668" i="2"/>
  <c r="B669" i="2"/>
  <c r="C669" i="2"/>
  <c r="B670" i="2"/>
  <c r="C670" i="2"/>
  <c r="B671" i="2"/>
  <c r="C671" i="2"/>
  <c r="B672" i="2"/>
  <c r="C672" i="2"/>
  <c r="B673" i="2"/>
  <c r="C673" i="2"/>
  <c r="B674" i="2"/>
  <c r="C674" i="2"/>
  <c r="B675" i="2"/>
  <c r="C675" i="2"/>
  <c r="B676" i="2"/>
  <c r="C676" i="2"/>
  <c r="B677" i="2"/>
  <c r="C677" i="2"/>
  <c r="B678" i="2"/>
  <c r="C678" i="2"/>
  <c r="B679" i="2"/>
  <c r="C679" i="2"/>
  <c r="B680" i="2"/>
  <c r="C680" i="2"/>
  <c r="B681" i="2"/>
  <c r="C681" i="2"/>
  <c r="B682" i="2"/>
  <c r="C682" i="2"/>
  <c r="B683" i="2"/>
  <c r="C683" i="2"/>
  <c r="B684" i="2"/>
  <c r="C684" i="2"/>
  <c r="B685" i="2"/>
  <c r="C685" i="2"/>
  <c r="B686" i="2"/>
  <c r="C686" i="2"/>
  <c r="B687" i="2"/>
  <c r="C687" i="2"/>
  <c r="B688" i="2"/>
  <c r="C688" i="2"/>
  <c r="B689" i="2"/>
  <c r="C689" i="2"/>
  <c r="B690" i="2"/>
  <c r="C690" i="2"/>
  <c r="B691" i="2"/>
  <c r="C691" i="2"/>
  <c r="B692" i="2"/>
  <c r="C692" i="2"/>
  <c r="B693" i="2"/>
  <c r="C693" i="2"/>
  <c r="B694" i="2"/>
  <c r="C694" i="2"/>
  <c r="B695" i="2"/>
  <c r="C695" i="2"/>
  <c r="B696" i="2"/>
  <c r="C696" i="2"/>
  <c r="B697" i="2"/>
  <c r="C697" i="2"/>
  <c r="B698" i="2"/>
  <c r="C698" i="2"/>
  <c r="B699" i="2"/>
  <c r="C699" i="2"/>
  <c r="B700" i="2"/>
  <c r="C700" i="2"/>
  <c r="B701" i="2"/>
  <c r="C701" i="2"/>
  <c r="B702" i="2"/>
  <c r="C702" i="2"/>
  <c r="B703" i="2"/>
  <c r="C703" i="2"/>
  <c r="B704" i="2"/>
  <c r="C704" i="2"/>
  <c r="B705" i="2"/>
  <c r="C705" i="2"/>
  <c r="B706" i="2"/>
  <c r="B707" i="2"/>
  <c r="C707" i="2"/>
  <c r="B708" i="2"/>
  <c r="B709" i="2"/>
  <c r="C709" i="2"/>
  <c r="B710" i="2"/>
  <c r="B711" i="2"/>
  <c r="C711" i="2"/>
  <c r="B712" i="2"/>
  <c r="B713" i="2"/>
  <c r="C713" i="2"/>
  <c r="B714" i="2"/>
  <c r="B715" i="2"/>
  <c r="C715" i="2"/>
  <c r="B716" i="2"/>
  <c r="B717" i="2"/>
  <c r="C717" i="2"/>
  <c r="B718" i="2"/>
  <c r="B719" i="2"/>
  <c r="C719" i="2"/>
  <c r="B720" i="2"/>
  <c r="B721" i="2"/>
  <c r="C721" i="2"/>
  <c r="B722" i="2"/>
  <c r="B723" i="2"/>
  <c r="C723" i="2"/>
  <c r="B724" i="2"/>
  <c r="B725" i="2"/>
  <c r="C725" i="2"/>
  <c r="B726" i="2"/>
  <c r="B727" i="2"/>
  <c r="C727" i="2"/>
  <c r="B728" i="2"/>
  <c r="B729" i="2"/>
  <c r="C729" i="2"/>
  <c r="B730" i="2"/>
  <c r="B731" i="2"/>
  <c r="C731" i="2"/>
  <c r="B732" i="2"/>
  <c r="B733" i="2"/>
  <c r="C733" i="2"/>
  <c r="B734" i="2"/>
  <c r="B735" i="2"/>
  <c r="C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S2" i="2"/>
  <c r="T5" i="3" s="1"/>
  <c r="W3" i="2"/>
  <c r="X3" i="2"/>
  <c r="Y3" i="2"/>
  <c r="W5" i="2"/>
  <c r="X5" i="2"/>
  <c r="Y5" i="2"/>
  <c r="V5" i="2"/>
  <c r="V3" i="2"/>
  <c r="B2" i="2"/>
  <c r="C2" i="2" s="1"/>
  <c r="D2" i="2" s="1"/>
  <c r="H7" i="3"/>
  <c r="G7" i="3"/>
  <c r="G6" i="3"/>
  <c r="H6" i="3"/>
  <c r="J6" i="3" s="1"/>
  <c r="V4" i="2" s="1"/>
  <c r="H5" i="3"/>
  <c r="G5" i="3"/>
  <c r="B15" i="3"/>
  <c r="M15" i="4" s="1"/>
  <c r="R7" i="4" l="1"/>
  <c r="Q8" i="4"/>
  <c r="Q7" i="4"/>
  <c r="N7" i="4"/>
  <c r="R8" i="4"/>
  <c r="E472" i="2"/>
  <c r="R6" i="4"/>
  <c r="L6" i="4"/>
  <c r="M8" i="4"/>
  <c r="M7" i="4"/>
  <c r="E946" i="2"/>
  <c r="E982" i="2"/>
  <c r="E953" i="2"/>
  <c r="E910" i="2"/>
  <c r="E580" i="2"/>
  <c r="E985" i="2"/>
  <c r="E846" i="2"/>
  <c r="E978" i="2"/>
  <c r="E950" i="2"/>
  <c r="E878" i="2"/>
  <c r="E977" i="2"/>
  <c r="E970" i="2"/>
  <c r="E894" i="2"/>
  <c r="E111" i="2"/>
  <c r="E465" i="2"/>
  <c r="E476" i="2"/>
  <c r="E497" i="2"/>
  <c r="E508" i="2"/>
  <c r="E529" i="2"/>
  <c r="E540" i="2"/>
  <c r="E547" i="2"/>
  <c r="E554" i="2"/>
  <c r="E603" i="2"/>
  <c r="E619" i="2"/>
  <c r="E460" i="2"/>
  <c r="E481" i="2"/>
  <c r="E492" i="2"/>
  <c r="E513" i="2"/>
  <c r="E524" i="2"/>
  <c r="E572" i="2"/>
  <c r="E579" i="2"/>
  <c r="E586" i="2"/>
  <c r="E611" i="2"/>
  <c r="E627" i="2"/>
  <c r="E456" i="2"/>
  <c r="E477" i="2"/>
  <c r="E520" i="2"/>
  <c r="E555" i="2"/>
  <c r="E609" i="2"/>
  <c r="E849" i="2"/>
  <c r="E857" i="2"/>
  <c r="E865" i="2"/>
  <c r="E873" i="2"/>
  <c r="E881" i="2"/>
  <c r="E889" i="2"/>
  <c r="E897" i="2"/>
  <c r="E905" i="2"/>
  <c r="E913" i="2"/>
  <c r="E921" i="2"/>
  <c r="E929" i="2"/>
  <c r="E488" i="2"/>
  <c r="E509" i="2"/>
  <c r="E548" i="2"/>
  <c r="E562" i="2"/>
  <c r="E625" i="2"/>
  <c r="E845" i="2"/>
  <c r="E853" i="2"/>
  <c r="E861" i="2"/>
  <c r="E869" i="2"/>
  <c r="E877" i="2"/>
  <c r="E885" i="2"/>
  <c r="E893" i="2"/>
  <c r="E901" i="2"/>
  <c r="E909" i="2"/>
  <c r="E917" i="2"/>
  <c r="E925" i="2"/>
  <c r="E933" i="2"/>
  <c r="E941" i="2"/>
  <c r="E949" i="2"/>
  <c r="E957" i="2"/>
  <c r="E965" i="2"/>
  <c r="E973" i="2"/>
  <c r="E981" i="2"/>
  <c r="E989" i="2"/>
  <c r="E997" i="2"/>
  <c r="E525" i="2"/>
  <c r="E587" i="2"/>
  <c r="E842" i="2"/>
  <c r="E858" i="2"/>
  <c r="E874" i="2"/>
  <c r="E890" i="2"/>
  <c r="E906" i="2"/>
  <c r="E922" i="2"/>
  <c r="E954" i="2"/>
  <c r="E958" i="2"/>
  <c r="E961" i="2"/>
  <c r="E986" i="2"/>
  <c r="E990" i="2"/>
  <c r="E993" i="2"/>
  <c r="E504" i="2"/>
  <c r="E866" i="2"/>
  <c r="E930" i="2"/>
  <c r="E938" i="2"/>
  <c r="E945" i="2"/>
  <c r="E493" i="2"/>
  <c r="E536" i="2"/>
  <c r="E594" i="2"/>
  <c r="E617" i="2"/>
  <c r="E854" i="2"/>
  <c r="E870" i="2"/>
  <c r="E886" i="2"/>
  <c r="E902" i="2"/>
  <c r="E918" i="2"/>
  <c r="E934" i="2"/>
  <c r="E937" i="2"/>
  <c r="E962" i="2"/>
  <c r="E966" i="2"/>
  <c r="E969" i="2"/>
  <c r="E994" i="2"/>
  <c r="E998" i="2"/>
  <c r="E1001" i="2"/>
  <c r="E461" i="2"/>
  <c r="E601" i="2"/>
  <c r="E850" i="2"/>
  <c r="E882" i="2"/>
  <c r="E898" i="2"/>
  <c r="E914" i="2"/>
  <c r="E942" i="2"/>
  <c r="E974" i="2"/>
  <c r="E926" i="2"/>
  <c r="E862" i="2"/>
  <c r="E3" i="2"/>
  <c r="E4" i="2"/>
  <c r="E5" i="2"/>
  <c r="E6" i="2"/>
  <c r="E7" i="2"/>
  <c r="E8" i="2"/>
  <c r="E9" i="2"/>
  <c r="E10" i="2"/>
  <c r="E11" i="2"/>
  <c r="E12" i="2"/>
  <c r="E13" i="2"/>
  <c r="E14" i="2"/>
  <c r="E15" i="2"/>
  <c r="E16" i="2"/>
  <c r="E17" i="2"/>
  <c r="E18" i="2"/>
  <c r="E19" i="2"/>
  <c r="E20" i="2"/>
  <c r="E21" i="2"/>
  <c r="E22" i="2"/>
  <c r="E23" i="2"/>
  <c r="E24" i="2"/>
  <c r="E25" i="2"/>
  <c r="E26" i="2"/>
  <c r="E27" i="2"/>
  <c r="E28" i="2"/>
  <c r="E29" i="2"/>
  <c r="E33" i="2"/>
  <c r="E37" i="2"/>
  <c r="E41" i="2"/>
  <c r="E45" i="2"/>
  <c r="E49" i="2"/>
  <c r="E53" i="2"/>
  <c r="E57" i="2"/>
  <c r="E61" i="2"/>
  <c r="E65" i="2"/>
  <c r="E69" i="2"/>
  <c r="E73" i="2"/>
  <c r="E77" i="2"/>
  <c r="E81" i="2"/>
  <c r="E85" i="2"/>
  <c r="E31" i="2"/>
  <c r="E35" i="2"/>
  <c r="E39" i="2"/>
  <c r="E43" i="2"/>
  <c r="E47" i="2"/>
  <c r="E51" i="2"/>
  <c r="E55" i="2"/>
  <c r="E59" i="2"/>
  <c r="E63" i="2"/>
  <c r="E67" i="2"/>
  <c r="E71" i="2"/>
  <c r="E75" i="2"/>
  <c r="E79" i="2"/>
  <c r="E83" i="2"/>
  <c r="E87" i="2"/>
  <c r="E36" i="2"/>
  <c r="E44" i="2"/>
  <c r="E52" i="2"/>
  <c r="E60" i="2"/>
  <c r="E68" i="2"/>
  <c r="E76" i="2"/>
  <c r="E84" i="2"/>
  <c r="E89" i="2"/>
  <c r="E91" i="2"/>
  <c r="E93" i="2"/>
  <c r="E95" i="2"/>
  <c r="E97" i="2"/>
  <c r="E99" i="2"/>
  <c r="E101" i="2"/>
  <c r="E103" i="2"/>
  <c r="E105" i="2"/>
  <c r="E107" i="2"/>
  <c r="E109" i="2"/>
  <c r="E112" i="2"/>
  <c r="E116" i="2"/>
  <c r="E120" i="2"/>
  <c r="E124" i="2"/>
  <c r="E128" i="2"/>
  <c r="E132" i="2"/>
  <c r="E136" i="2"/>
  <c r="E140" i="2"/>
  <c r="E144" i="2"/>
  <c r="E148" i="2"/>
  <c r="E152" i="2"/>
  <c r="E156" i="2"/>
  <c r="E160" i="2"/>
  <c r="E164" i="2"/>
  <c r="E168" i="2"/>
  <c r="E32" i="2"/>
  <c r="E40" i="2"/>
  <c r="E48" i="2"/>
  <c r="E56" i="2"/>
  <c r="E64" i="2"/>
  <c r="E72" i="2"/>
  <c r="E80" i="2"/>
  <c r="E88" i="2"/>
  <c r="E90" i="2"/>
  <c r="E92" i="2"/>
  <c r="E94" i="2"/>
  <c r="E96" i="2"/>
  <c r="E98" i="2"/>
  <c r="E100" i="2"/>
  <c r="E102" i="2"/>
  <c r="E104" i="2"/>
  <c r="E106" i="2"/>
  <c r="E108" i="2"/>
  <c r="E110" i="2"/>
  <c r="E114" i="2"/>
  <c r="E118" i="2"/>
  <c r="E122" i="2"/>
  <c r="E126" i="2"/>
  <c r="E130" i="2"/>
  <c r="E134" i="2"/>
  <c r="E138" i="2"/>
  <c r="E142" i="2"/>
  <c r="E146" i="2"/>
  <c r="E150" i="2"/>
  <c r="E154" i="2"/>
  <c r="E158" i="2"/>
  <c r="E162" i="2"/>
  <c r="E166" i="2"/>
  <c r="E170" i="2"/>
  <c r="E174" i="2"/>
  <c r="E178" i="2"/>
  <c r="E182" i="2"/>
  <c r="E186" i="2"/>
  <c r="E190" i="2"/>
  <c r="E194" i="2"/>
  <c r="E198" i="2"/>
  <c r="E34" i="2"/>
  <c r="E50" i="2"/>
  <c r="E66" i="2"/>
  <c r="E30" i="2"/>
  <c r="E46" i="2"/>
  <c r="E62" i="2"/>
  <c r="E78" i="2"/>
  <c r="E117" i="2"/>
  <c r="E125" i="2"/>
  <c r="E133" i="2"/>
  <c r="E141" i="2"/>
  <c r="E149" i="2"/>
  <c r="E157" i="2"/>
  <c r="E165" i="2"/>
  <c r="E172" i="2"/>
  <c r="E179" i="2"/>
  <c r="E181" i="2"/>
  <c r="E188" i="2"/>
  <c r="E195" i="2"/>
  <c r="E197" i="2"/>
  <c r="E202" i="2"/>
  <c r="E206" i="2"/>
  <c r="E210" i="2"/>
  <c r="E214" i="2"/>
  <c r="E218" i="2"/>
  <c r="E222" i="2"/>
  <c r="E226" i="2"/>
  <c r="E230" i="2"/>
  <c r="E234" i="2"/>
  <c r="E58" i="2"/>
  <c r="E86" i="2"/>
  <c r="E119" i="2"/>
  <c r="E123" i="2"/>
  <c r="E137" i="2"/>
  <c r="E151" i="2"/>
  <c r="E155" i="2"/>
  <c r="E169" i="2"/>
  <c r="E193" i="2"/>
  <c r="E200" i="2"/>
  <c r="E204" i="2"/>
  <c r="E211" i="2"/>
  <c r="E213" i="2"/>
  <c r="E220" i="2"/>
  <c r="E227" i="2"/>
  <c r="E229" i="2"/>
  <c r="E237" i="2"/>
  <c r="E241" i="2"/>
  <c r="E245" i="2"/>
  <c r="E249" i="2"/>
  <c r="E253" i="2"/>
  <c r="E257" i="2"/>
  <c r="E261" i="2"/>
  <c r="E265" i="2"/>
  <c r="E269" i="2"/>
  <c r="E273" i="2"/>
  <c r="E277" i="2"/>
  <c r="E42" i="2"/>
  <c r="E74" i="2"/>
  <c r="E82" i="2"/>
  <c r="E121" i="2"/>
  <c r="E135" i="2"/>
  <c r="E139" i="2"/>
  <c r="E153" i="2"/>
  <c r="E167" i="2"/>
  <c r="E173" i="2"/>
  <c r="E175" i="2"/>
  <c r="E180" i="2"/>
  <c r="E185" i="2"/>
  <c r="E187" i="2"/>
  <c r="E192" i="2"/>
  <c r="E199" i="2"/>
  <c r="E203" i="2"/>
  <c r="E205" i="2"/>
  <c r="E212" i="2"/>
  <c r="E219" i="2"/>
  <c r="E221" i="2"/>
  <c r="E228" i="2"/>
  <c r="E235" i="2"/>
  <c r="E239" i="2"/>
  <c r="E243" i="2"/>
  <c r="E247" i="2"/>
  <c r="E251" i="2"/>
  <c r="E255" i="2"/>
  <c r="E259" i="2"/>
  <c r="E263" i="2"/>
  <c r="E267" i="2"/>
  <c r="E271" i="2"/>
  <c r="E275"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38" i="2"/>
  <c r="E113" i="2"/>
  <c r="E127" i="2"/>
  <c r="E163" i="2"/>
  <c r="E184" i="2"/>
  <c r="E189" i="2"/>
  <c r="E217" i="2"/>
  <c r="E224" i="2"/>
  <c r="E231" i="2"/>
  <c r="E240" i="2"/>
  <c r="E248" i="2"/>
  <c r="E256" i="2"/>
  <c r="E264" i="2"/>
  <c r="E272" i="2"/>
  <c r="E70" i="2"/>
  <c r="E131" i="2"/>
  <c r="E145" i="2"/>
  <c r="E159" i="2"/>
  <c r="E177" i="2"/>
  <c r="E191" i="2"/>
  <c r="E196" i="2"/>
  <c r="E201" i="2"/>
  <c r="E208" i="2"/>
  <c r="E215" i="2"/>
  <c r="E233" i="2"/>
  <c r="E236" i="2"/>
  <c r="E244" i="2"/>
  <c r="E252" i="2"/>
  <c r="E260" i="2"/>
  <c r="E268" i="2"/>
  <c r="E276" i="2"/>
  <c r="E115" i="2"/>
  <c r="E129" i="2"/>
  <c r="E143" i="2"/>
  <c r="E171" i="2"/>
  <c r="E207" i="2"/>
  <c r="E246" i="2"/>
  <c r="E262" i="2"/>
  <c r="E278" i="2"/>
  <c r="E437" i="2"/>
  <c r="E439" i="2"/>
  <c r="E441" i="2"/>
  <c r="E443" i="2"/>
  <c r="E445" i="2"/>
  <c r="E447" i="2"/>
  <c r="E449" i="2"/>
  <c r="E147" i="2"/>
  <c r="E161" i="2"/>
  <c r="E183" i="2"/>
  <c r="E209" i="2"/>
  <c r="E216" i="2"/>
  <c r="E223" i="2"/>
  <c r="E242" i="2"/>
  <c r="E258" i="2"/>
  <c r="E274" i="2"/>
  <c r="E541" i="2"/>
  <c r="E545" i="2"/>
  <c r="E549" i="2"/>
  <c r="E553" i="2"/>
  <c r="E557" i="2"/>
  <c r="E561" i="2"/>
  <c r="E565" i="2"/>
  <c r="E569" i="2"/>
  <c r="E573" i="2"/>
  <c r="E577" i="2"/>
  <c r="E581" i="2"/>
  <c r="E585" i="2"/>
  <c r="E589" i="2"/>
  <c r="E593" i="2"/>
  <c r="E597" i="2"/>
  <c r="E232" i="2"/>
  <c r="E254" i="2"/>
  <c r="E440" i="2"/>
  <c r="E444" i="2"/>
  <c r="E448" i="2"/>
  <c r="E451" i="2"/>
  <c r="E454" i="2"/>
  <c r="E459" i="2"/>
  <c r="E462" i="2"/>
  <c r="E467" i="2"/>
  <c r="E470" i="2"/>
  <c r="E475" i="2"/>
  <c r="E478" i="2"/>
  <c r="E483" i="2"/>
  <c r="E486" i="2"/>
  <c r="E491" i="2"/>
  <c r="E494" i="2"/>
  <c r="E499" i="2"/>
  <c r="E502" i="2"/>
  <c r="E507" i="2"/>
  <c r="E510" i="2"/>
  <c r="E515" i="2"/>
  <c r="E518" i="2"/>
  <c r="E523" i="2"/>
  <c r="E526" i="2"/>
  <c r="E531" i="2"/>
  <c r="E534" i="2"/>
  <c r="E539" i="2"/>
  <c r="E543" i="2"/>
  <c r="E550" i="2"/>
  <c r="E552" i="2"/>
  <c r="E559" i="2"/>
  <c r="E566" i="2"/>
  <c r="E568" i="2"/>
  <c r="E575" i="2"/>
  <c r="E582" i="2"/>
  <c r="E584" i="2"/>
  <c r="E591" i="2"/>
  <c r="E598" i="2"/>
  <c r="E600" i="2"/>
  <c r="E604" i="2"/>
  <c r="E608" i="2"/>
  <c r="E612" i="2"/>
  <c r="E616" i="2"/>
  <c r="E620" i="2"/>
  <c r="E624" i="2"/>
  <c r="E628"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176" i="2"/>
  <c r="E225" i="2"/>
  <c r="E238" i="2"/>
  <c r="E270" i="2"/>
  <c r="E438" i="2"/>
  <c r="E442" i="2"/>
  <c r="E446" i="2"/>
  <c r="E450" i="2"/>
  <c r="E455" i="2"/>
  <c r="E458" i="2"/>
  <c r="E463" i="2"/>
  <c r="E466" i="2"/>
  <c r="E471" i="2"/>
  <c r="E474" i="2"/>
  <c r="E479" i="2"/>
  <c r="E482" i="2"/>
  <c r="E487" i="2"/>
  <c r="E490" i="2"/>
  <c r="E495" i="2"/>
  <c r="E498" i="2"/>
  <c r="E503" i="2"/>
  <c r="E506" i="2"/>
  <c r="E511" i="2"/>
  <c r="E514" i="2"/>
  <c r="E519" i="2"/>
  <c r="E522" i="2"/>
  <c r="E527" i="2"/>
  <c r="E530" i="2"/>
  <c r="E535" i="2"/>
  <c r="E538" i="2"/>
  <c r="E542" i="2"/>
  <c r="E544" i="2"/>
  <c r="E551" i="2"/>
  <c r="E558" i="2"/>
  <c r="E560" i="2"/>
  <c r="E567" i="2"/>
  <c r="E574" i="2"/>
  <c r="E576" i="2"/>
  <c r="E583" i="2"/>
  <c r="E590" i="2"/>
  <c r="E592" i="2"/>
  <c r="E599" i="2"/>
  <c r="E602" i="2"/>
  <c r="E606" i="2"/>
  <c r="E610" i="2"/>
  <c r="E614" i="2"/>
  <c r="E618" i="2"/>
  <c r="E622" i="2"/>
  <c r="E626" i="2"/>
  <c r="E630" i="2"/>
  <c r="G12" i="4"/>
  <c r="E999" i="2"/>
  <c r="E995" i="2"/>
  <c r="E991" i="2"/>
  <c r="E987" i="2"/>
  <c r="E983" i="2"/>
  <c r="E979" i="2"/>
  <c r="E975" i="2"/>
  <c r="E971" i="2"/>
  <c r="E967" i="2"/>
  <c r="E963" i="2"/>
  <c r="E959" i="2"/>
  <c r="E955" i="2"/>
  <c r="E951" i="2"/>
  <c r="E947" i="2"/>
  <c r="E943" i="2"/>
  <c r="E939" i="2"/>
  <c r="E935" i="2"/>
  <c r="E931" i="2"/>
  <c r="E927" i="2"/>
  <c r="E923" i="2"/>
  <c r="E919" i="2"/>
  <c r="E915" i="2"/>
  <c r="E911" i="2"/>
  <c r="E907" i="2"/>
  <c r="E903" i="2"/>
  <c r="E899" i="2"/>
  <c r="E895" i="2"/>
  <c r="E891" i="2"/>
  <c r="E887" i="2"/>
  <c r="E883" i="2"/>
  <c r="E879" i="2"/>
  <c r="E875" i="2"/>
  <c r="E871" i="2"/>
  <c r="E867" i="2"/>
  <c r="E863" i="2"/>
  <c r="E859" i="2"/>
  <c r="E855" i="2"/>
  <c r="E851" i="2"/>
  <c r="E847" i="2"/>
  <c r="E843" i="2"/>
  <c r="E629" i="2"/>
  <c r="E621" i="2"/>
  <c r="E613" i="2"/>
  <c r="E605" i="2"/>
  <c r="E596" i="2"/>
  <c r="E578" i="2"/>
  <c r="E571" i="2"/>
  <c r="E564" i="2"/>
  <c r="E546" i="2"/>
  <c r="E533" i="2"/>
  <c r="E528" i="2"/>
  <c r="E517" i="2"/>
  <c r="E512" i="2"/>
  <c r="E501" i="2"/>
  <c r="E496" i="2"/>
  <c r="E485" i="2"/>
  <c r="E480" i="2"/>
  <c r="E469" i="2"/>
  <c r="E464" i="2"/>
  <c r="E453" i="2"/>
  <c r="E250" i="2"/>
  <c r="E1000" i="2"/>
  <c r="E996" i="2"/>
  <c r="E992" i="2"/>
  <c r="E988" i="2"/>
  <c r="E984" i="2"/>
  <c r="E980" i="2"/>
  <c r="E976" i="2"/>
  <c r="E972" i="2"/>
  <c r="E968" i="2"/>
  <c r="E964" i="2"/>
  <c r="E960" i="2"/>
  <c r="E956" i="2"/>
  <c r="E952" i="2"/>
  <c r="E948" i="2"/>
  <c r="E944" i="2"/>
  <c r="E940" i="2"/>
  <c r="E936" i="2"/>
  <c r="E932" i="2"/>
  <c r="E928" i="2"/>
  <c r="E924" i="2"/>
  <c r="E920" i="2"/>
  <c r="E916" i="2"/>
  <c r="E912" i="2"/>
  <c r="E908" i="2"/>
  <c r="E904" i="2"/>
  <c r="E900" i="2"/>
  <c r="E896" i="2"/>
  <c r="E892" i="2"/>
  <c r="E888" i="2"/>
  <c r="E884" i="2"/>
  <c r="E880" i="2"/>
  <c r="E876" i="2"/>
  <c r="E872" i="2"/>
  <c r="E868" i="2"/>
  <c r="E864" i="2"/>
  <c r="E860" i="2"/>
  <c r="E856" i="2"/>
  <c r="E852" i="2"/>
  <c r="E848" i="2"/>
  <c r="E844" i="2"/>
  <c r="E631" i="2"/>
  <c r="E623" i="2"/>
  <c r="E615" i="2"/>
  <c r="E607" i="2"/>
  <c r="E595" i="2"/>
  <c r="E588" i="2"/>
  <c r="E570" i="2"/>
  <c r="E563" i="2"/>
  <c r="E556" i="2"/>
  <c r="E537" i="2"/>
  <c r="E532" i="2"/>
  <c r="E521" i="2"/>
  <c r="E516" i="2"/>
  <c r="E505" i="2"/>
  <c r="E500" i="2"/>
  <c r="E489" i="2"/>
  <c r="E484" i="2"/>
  <c r="E473" i="2"/>
  <c r="E468" i="2"/>
  <c r="E457" i="2"/>
  <c r="E452" i="2"/>
  <c r="E266" i="2"/>
  <c r="E54" i="2"/>
  <c r="D214" i="2"/>
  <c r="D210" i="2"/>
  <c r="D206" i="2"/>
  <c r="D202" i="2"/>
  <c r="D198" i="2"/>
  <c r="D194" i="2"/>
  <c r="D190" i="2"/>
  <c r="D186" i="2"/>
  <c r="D182" i="2"/>
  <c r="D178" i="2"/>
  <c r="D24" i="2"/>
  <c r="E2" i="2"/>
  <c r="D215" i="2"/>
  <c r="D213" i="2"/>
  <c r="D211" i="2"/>
  <c r="D209" i="2"/>
  <c r="D207" i="2"/>
  <c r="D205" i="2"/>
  <c r="D203" i="2"/>
  <c r="D201" i="2"/>
  <c r="D199" i="2"/>
  <c r="D197" i="2"/>
  <c r="D195" i="2"/>
  <c r="D193" i="2"/>
  <c r="D191" i="2"/>
  <c r="D189" i="2"/>
  <c r="D187" i="2"/>
  <c r="D185" i="2"/>
  <c r="D183" i="2"/>
  <c r="D181" i="2"/>
  <c r="D179" i="2"/>
  <c r="D177" i="2"/>
  <c r="D28" i="2"/>
  <c r="D20" i="2"/>
  <c r="Q6" i="4"/>
  <c r="C997" i="2"/>
  <c r="C993" i="2"/>
  <c r="C991" i="2"/>
  <c r="C981" i="2"/>
  <c r="C979" i="2"/>
  <c r="C973" i="2"/>
  <c r="C969" i="2"/>
  <c r="D969" i="2" s="1"/>
  <c r="C963" i="2"/>
  <c r="C955" i="2"/>
  <c r="D955" i="2" s="1"/>
  <c r="C949" i="2"/>
  <c r="C947" i="2"/>
  <c r="C941" i="2"/>
  <c r="C937" i="2"/>
  <c r="C933" i="2"/>
  <c r="C929" i="2"/>
  <c r="D929" i="2" s="1"/>
  <c r="C927" i="2"/>
  <c r="C925" i="2"/>
  <c r="C921" i="2"/>
  <c r="C919" i="2"/>
  <c r="C915" i="2"/>
  <c r="C911" i="2"/>
  <c r="C903" i="2"/>
  <c r="C899" i="2"/>
  <c r="D899" i="2" s="1"/>
  <c r="C895" i="2"/>
  <c r="C893" i="2"/>
  <c r="C889" i="2"/>
  <c r="C887" i="2"/>
  <c r="C885" i="2"/>
  <c r="C881" i="2"/>
  <c r="C877" i="2"/>
  <c r="C875" i="2"/>
  <c r="C871" i="2"/>
  <c r="C867" i="2"/>
  <c r="D867" i="2" s="1"/>
  <c r="C865" i="2"/>
  <c r="C861" i="2"/>
  <c r="C857" i="2"/>
  <c r="C851" i="2"/>
  <c r="D851" i="2" s="1"/>
  <c r="C849" i="2"/>
  <c r="C845" i="2"/>
  <c r="C843" i="2"/>
  <c r="C839" i="2"/>
  <c r="C837" i="2"/>
  <c r="C831" i="2"/>
  <c r="C825" i="2"/>
  <c r="C821" i="2"/>
  <c r="C817" i="2"/>
  <c r="C813" i="2"/>
  <c r="C811" i="2"/>
  <c r="C807" i="2"/>
  <c r="C803" i="2"/>
  <c r="D803" i="2" s="1"/>
  <c r="C799" i="2"/>
  <c r="C797" i="2"/>
  <c r="C793" i="2"/>
  <c r="C789" i="2"/>
  <c r="C785" i="2"/>
  <c r="C781" i="2"/>
  <c r="C779" i="2"/>
  <c r="C777" i="2"/>
  <c r="C773" i="2"/>
  <c r="C767" i="2"/>
  <c r="C763" i="2"/>
  <c r="C757" i="2"/>
  <c r="C755" i="2"/>
  <c r="C751" i="2"/>
  <c r="C747" i="2"/>
  <c r="C743" i="2"/>
  <c r="C741" i="2"/>
  <c r="C736" i="2"/>
  <c r="D736" i="2" s="1"/>
  <c r="D731" i="2"/>
  <c r="C728" i="2"/>
  <c r="D728" i="2" s="1"/>
  <c r="D723" i="2"/>
  <c r="C720" i="2"/>
  <c r="D720" i="2" s="1"/>
  <c r="C716" i="2"/>
  <c r="D716" i="2" s="1"/>
  <c r="C712" i="2"/>
  <c r="C708" i="2"/>
  <c r="D708" i="2" s="1"/>
  <c r="C610" i="2"/>
  <c r="D610" i="2"/>
  <c r="C578" i="2"/>
  <c r="D578" i="2"/>
  <c r="C1000" i="2"/>
  <c r="C998" i="2"/>
  <c r="C996" i="2"/>
  <c r="C994" i="2"/>
  <c r="C992" i="2"/>
  <c r="C990" i="2"/>
  <c r="C988" i="2"/>
  <c r="C986" i="2"/>
  <c r="C984" i="2"/>
  <c r="C982" i="2"/>
  <c r="C980" i="2"/>
  <c r="C978" i="2"/>
  <c r="C976" i="2"/>
  <c r="C974" i="2"/>
  <c r="C972" i="2"/>
  <c r="C970" i="2"/>
  <c r="C968" i="2"/>
  <c r="C966" i="2"/>
  <c r="C964" i="2"/>
  <c r="C962" i="2"/>
  <c r="C960" i="2"/>
  <c r="C958" i="2"/>
  <c r="C956" i="2"/>
  <c r="C954" i="2"/>
  <c r="C952" i="2"/>
  <c r="C950" i="2"/>
  <c r="C948" i="2"/>
  <c r="C946" i="2"/>
  <c r="C944" i="2"/>
  <c r="C942" i="2"/>
  <c r="C940" i="2"/>
  <c r="C938" i="2"/>
  <c r="C936" i="2"/>
  <c r="C934" i="2"/>
  <c r="C932" i="2"/>
  <c r="C930" i="2"/>
  <c r="C928" i="2"/>
  <c r="C926" i="2"/>
  <c r="C924" i="2"/>
  <c r="C922" i="2"/>
  <c r="C920" i="2"/>
  <c r="C918" i="2"/>
  <c r="C916" i="2"/>
  <c r="C914" i="2"/>
  <c r="C912" i="2"/>
  <c r="C910" i="2"/>
  <c r="C908" i="2"/>
  <c r="C906" i="2"/>
  <c r="C904" i="2"/>
  <c r="C902" i="2"/>
  <c r="C900" i="2"/>
  <c r="C898" i="2"/>
  <c r="C896" i="2"/>
  <c r="C894" i="2"/>
  <c r="C892" i="2"/>
  <c r="C890" i="2"/>
  <c r="C888" i="2"/>
  <c r="C886" i="2"/>
  <c r="C884" i="2"/>
  <c r="C882" i="2"/>
  <c r="C880" i="2"/>
  <c r="C878" i="2"/>
  <c r="C876" i="2"/>
  <c r="C874" i="2"/>
  <c r="C872" i="2"/>
  <c r="C870" i="2"/>
  <c r="C868" i="2"/>
  <c r="C866" i="2"/>
  <c r="C864" i="2"/>
  <c r="C862" i="2"/>
  <c r="C860" i="2"/>
  <c r="C858" i="2"/>
  <c r="C856" i="2"/>
  <c r="C854" i="2"/>
  <c r="C852" i="2"/>
  <c r="C850" i="2"/>
  <c r="C848" i="2"/>
  <c r="C846" i="2"/>
  <c r="C844" i="2"/>
  <c r="C842" i="2"/>
  <c r="C840" i="2"/>
  <c r="C838" i="2"/>
  <c r="C836" i="2"/>
  <c r="C834" i="2"/>
  <c r="C832" i="2"/>
  <c r="C830" i="2"/>
  <c r="C828" i="2"/>
  <c r="C826" i="2"/>
  <c r="C824" i="2"/>
  <c r="C822" i="2"/>
  <c r="C820" i="2"/>
  <c r="C818" i="2"/>
  <c r="C816" i="2"/>
  <c r="C814" i="2"/>
  <c r="C812" i="2"/>
  <c r="C810" i="2"/>
  <c r="C808" i="2"/>
  <c r="C806" i="2"/>
  <c r="C804" i="2"/>
  <c r="C802" i="2"/>
  <c r="C800" i="2"/>
  <c r="C798" i="2"/>
  <c r="C796" i="2"/>
  <c r="C794" i="2"/>
  <c r="C792" i="2"/>
  <c r="C790" i="2"/>
  <c r="C788" i="2"/>
  <c r="C786" i="2"/>
  <c r="C784" i="2"/>
  <c r="C782" i="2"/>
  <c r="C780" i="2"/>
  <c r="C778" i="2"/>
  <c r="C776" i="2"/>
  <c r="C774" i="2"/>
  <c r="C772" i="2"/>
  <c r="C770" i="2"/>
  <c r="C768" i="2"/>
  <c r="C766" i="2"/>
  <c r="C764" i="2"/>
  <c r="C762" i="2"/>
  <c r="C760" i="2"/>
  <c r="C758" i="2"/>
  <c r="C756" i="2"/>
  <c r="C754" i="2"/>
  <c r="C752" i="2"/>
  <c r="C750" i="2"/>
  <c r="C748" i="2"/>
  <c r="C746" i="2"/>
  <c r="C744" i="2"/>
  <c r="C742" i="2"/>
  <c r="C740" i="2"/>
  <c r="C738" i="2"/>
  <c r="C602" i="2"/>
  <c r="D602" i="2"/>
  <c r="C570" i="2"/>
  <c r="C1001" i="2"/>
  <c r="D1001" i="2" s="1"/>
  <c r="C999" i="2"/>
  <c r="C995" i="2"/>
  <c r="C989" i="2"/>
  <c r="C987" i="2"/>
  <c r="C985" i="2"/>
  <c r="C983" i="2"/>
  <c r="C977" i="2"/>
  <c r="C975" i="2"/>
  <c r="C971" i="2"/>
  <c r="C967" i="2"/>
  <c r="C965" i="2"/>
  <c r="C961" i="2"/>
  <c r="C959" i="2"/>
  <c r="C957" i="2"/>
  <c r="C953" i="2"/>
  <c r="C951" i="2"/>
  <c r="C945" i="2"/>
  <c r="D945" i="2" s="1"/>
  <c r="C943" i="2"/>
  <c r="C939" i="2"/>
  <c r="C935" i="2"/>
  <c r="C931" i="2"/>
  <c r="C923" i="2"/>
  <c r="D923" i="2" s="1"/>
  <c r="C917" i="2"/>
  <c r="C913" i="2"/>
  <c r="D913" i="2" s="1"/>
  <c r="C909" i="2"/>
  <c r="C907" i="2"/>
  <c r="C905" i="2"/>
  <c r="C901" i="2"/>
  <c r="C897" i="2"/>
  <c r="C891" i="2"/>
  <c r="D891" i="2" s="1"/>
  <c r="C883" i="2"/>
  <c r="C879" i="2"/>
  <c r="C873" i="2"/>
  <c r="C869" i="2"/>
  <c r="C863" i="2"/>
  <c r="C859" i="2"/>
  <c r="C855" i="2"/>
  <c r="C853" i="2"/>
  <c r="C847" i="2"/>
  <c r="C841" i="2"/>
  <c r="D841" i="2" s="1"/>
  <c r="C835" i="2"/>
  <c r="C833" i="2"/>
  <c r="C829" i="2"/>
  <c r="C827" i="2"/>
  <c r="C823" i="2"/>
  <c r="C819" i="2"/>
  <c r="C815" i="2"/>
  <c r="C809" i="2"/>
  <c r="C805" i="2"/>
  <c r="C801" i="2"/>
  <c r="C795" i="2"/>
  <c r="C791" i="2"/>
  <c r="C787" i="2"/>
  <c r="C783" i="2"/>
  <c r="C775" i="2"/>
  <c r="C771" i="2"/>
  <c r="C769" i="2"/>
  <c r="C765" i="2"/>
  <c r="C761" i="2"/>
  <c r="C759" i="2"/>
  <c r="C753" i="2"/>
  <c r="D753" i="2" s="1"/>
  <c r="C749" i="2"/>
  <c r="C745" i="2"/>
  <c r="C739" i="2"/>
  <c r="C737" i="2"/>
  <c r="C586" i="2"/>
  <c r="D586" i="2"/>
  <c r="D530" i="2"/>
  <c r="D735" i="2"/>
  <c r="C732" i="2"/>
  <c r="D732" i="2" s="1"/>
  <c r="D727" i="2"/>
  <c r="C724" i="2"/>
  <c r="D719" i="2"/>
  <c r="D715" i="2"/>
  <c r="D711" i="2"/>
  <c r="D707" i="2"/>
  <c r="D999" i="2"/>
  <c r="D995" i="2"/>
  <c r="D993" i="2"/>
  <c r="D991" i="2"/>
  <c r="D989" i="2"/>
  <c r="D987" i="2"/>
  <c r="D981" i="2"/>
  <c r="D979" i="2"/>
  <c r="D977" i="2"/>
  <c r="D975" i="2"/>
  <c r="D971" i="2"/>
  <c r="D965" i="2"/>
  <c r="D963" i="2"/>
  <c r="D959" i="2"/>
  <c r="D949" i="2"/>
  <c r="D947" i="2"/>
  <c r="D941" i="2"/>
  <c r="D939" i="2"/>
  <c r="D935" i="2"/>
  <c r="D933" i="2"/>
  <c r="D931" i="2"/>
  <c r="D921" i="2"/>
  <c r="D917" i="2"/>
  <c r="D909" i="2"/>
  <c r="D907" i="2"/>
  <c r="D905" i="2"/>
  <c r="D897" i="2"/>
  <c r="D895" i="2"/>
  <c r="D889" i="2"/>
  <c r="D887" i="2"/>
  <c r="D885" i="2"/>
  <c r="D883" i="2"/>
  <c r="D877" i="2"/>
  <c r="D875" i="2"/>
  <c r="D871" i="2"/>
  <c r="D865" i="2"/>
  <c r="D863" i="2"/>
  <c r="D859" i="2"/>
  <c r="D855" i="2"/>
  <c r="D849" i="2"/>
  <c r="D847" i="2"/>
  <c r="D843" i="2"/>
  <c r="D835" i="2"/>
  <c r="D829" i="2"/>
  <c r="D827" i="2"/>
  <c r="D825" i="2"/>
  <c r="D823" i="2"/>
  <c r="D817" i="2"/>
  <c r="D815" i="2"/>
  <c r="D811" i="2"/>
  <c r="D805" i="2"/>
  <c r="D799" i="2"/>
  <c r="D797" i="2"/>
  <c r="D795" i="2"/>
  <c r="D791" i="2"/>
  <c r="D787" i="2"/>
  <c r="D781" i="2"/>
  <c r="D779" i="2"/>
  <c r="D775" i="2"/>
  <c r="D771" i="2"/>
  <c r="D769" i="2"/>
  <c r="D767" i="2"/>
  <c r="D763" i="2"/>
  <c r="D759" i="2"/>
  <c r="D757" i="2"/>
  <c r="D755" i="2"/>
  <c r="D751" i="2"/>
  <c r="D747" i="2"/>
  <c r="D745" i="2"/>
  <c r="D739" i="2"/>
  <c r="C734" i="2"/>
  <c r="D734" i="2" s="1"/>
  <c r="C730" i="2"/>
  <c r="C726" i="2"/>
  <c r="C722" i="2"/>
  <c r="C718" i="2"/>
  <c r="C714" i="2"/>
  <c r="C710" i="2"/>
  <c r="C706" i="2"/>
  <c r="C594" i="2"/>
  <c r="D594" i="2"/>
  <c r="C562" i="2"/>
  <c r="D562" i="2"/>
  <c r="C635" i="2"/>
  <c r="D635" i="2" s="1"/>
  <c r="C631" i="2"/>
  <c r="D631" i="2" s="1"/>
  <c r="C627" i="2"/>
  <c r="D627" i="2" s="1"/>
  <c r="C623" i="2"/>
  <c r="D623" i="2"/>
  <c r="C619" i="2"/>
  <c r="D619" i="2" s="1"/>
  <c r="C614" i="2"/>
  <c r="C606" i="2"/>
  <c r="C598" i="2"/>
  <c r="D591" i="2"/>
  <c r="C590" i="2"/>
  <c r="C582" i="2"/>
  <c r="C574" i="2"/>
  <c r="C566" i="2"/>
  <c r="D559" i="2"/>
  <c r="C558" i="2"/>
  <c r="C550" i="2"/>
  <c r="C542" i="2"/>
  <c r="C534" i="2"/>
  <c r="C526" i="2"/>
  <c r="C518" i="2"/>
  <c r="C510" i="2"/>
  <c r="C502" i="2"/>
  <c r="D495" i="2"/>
  <c r="C494" i="2"/>
  <c r="C486" i="2"/>
  <c r="C478" i="2"/>
  <c r="C465" i="2"/>
  <c r="D465" i="2" s="1"/>
  <c r="C449" i="2"/>
  <c r="D432" i="2"/>
  <c r="C432" i="2"/>
  <c r="D420" i="2"/>
  <c r="C420" i="2"/>
  <c r="C395" i="2"/>
  <c r="D395" i="2" s="1"/>
  <c r="D704" i="2"/>
  <c r="D702" i="2"/>
  <c r="D700" i="2"/>
  <c r="D698" i="2"/>
  <c r="D696" i="2"/>
  <c r="D694" i="2"/>
  <c r="D692" i="2"/>
  <c r="D690" i="2"/>
  <c r="D688" i="2"/>
  <c r="D686" i="2"/>
  <c r="D684" i="2"/>
  <c r="D682" i="2"/>
  <c r="D680" i="2"/>
  <c r="D678" i="2"/>
  <c r="D676" i="2"/>
  <c r="D674" i="2"/>
  <c r="D672" i="2"/>
  <c r="D670" i="2"/>
  <c r="D668" i="2"/>
  <c r="D666" i="2"/>
  <c r="D664" i="2"/>
  <c r="D662" i="2"/>
  <c r="D660" i="2"/>
  <c r="D658" i="2"/>
  <c r="D656" i="2"/>
  <c r="D654" i="2"/>
  <c r="D652" i="2"/>
  <c r="D650" i="2"/>
  <c r="D648" i="2"/>
  <c r="D646" i="2"/>
  <c r="D644" i="2"/>
  <c r="D642" i="2"/>
  <c r="D640" i="2"/>
  <c r="D638" i="2"/>
  <c r="C634" i="2"/>
  <c r="D634" i="2" s="1"/>
  <c r="C630" i="2"/>
  <c r="D630" i="2" s="1"/>
  <c r="C626" i="2"/>
  <c r="C622" i="2"/>
  <c r="C618" i="2"/>
  <c r="D618" i="2" s="1"/>
  <c r="C608" i="2"/>
  <c r="C600" i="2"/>
  <c r="D593" i="2"/>
  <c r="C592" i="2"/>
  <c r="D592" i="2" s="1"/>
  <c r="C584" i="2"/>
  <c r="D584" i="2" s="1"/>
  <c r="C576" i="2"/>
  <c r="C568" i="2"/>
  <c r="C560" i="2"/>
  <c r="D560" i="2" s="1"/>
  <c r="C552" i="2"/>
  <c r="D552" i="2" s="1"/>
  <c r="C544" i="2"/>
  <c r="C536" i="2"/>
  <c r="D529" i="2"/>
  <c r="C528" i="2"/>
  <c r="D528" i="2" s="1"/>
  <c r="C520" i="2"/>
  <c r="D520" i="2" s="1"/>
  <c r="C512" i="2"/>
  <c r="C504" i="2"/>
  <c r="C496" i="2"/>
  <c r="D496" i="2" s="1"/>
  <c r="C488" i="2"/>
  <c r="D488" i="2" s="1"/>
  <c r="C480" i="2"/>
  <c r="C472" i="2"/>
  <c r="D461" i="2"/>
  <c r="C461" i="2"/>
  <c r="D391" i="2"/>
  <c r="C391" i="2"/>
  <c r="C88" i="2"/>
  <c r="D88" i="2" s="1"/>
  <c r="C554" i="2"/>
  <c r="C546" i="2"/>
  <c r="C538" i="2"/>
  <c r="C530" i="2"/>
  <c r="C522" i="2"/>
  <c r="C514" i="2"/>
  <c r="D514" i="2" s="1"/>
  <c r="C506" i="2"/>
  <c r="D499" i="2"/>
  <c r="C498" i="2"/>
  <c r="C490" i="2"/>
  <c r="C482" i="2"/>
  <c r="C474" i="2"/>
  <c r="C457" i="2"/>
  <c r="D448" i="2"/>
  <c r="C448" i="2"/>
  <c r="D436" i="2"/>
  <c r="C436" i="2"/>
  <c r="D416" i="2"/>
  <c r="C416" i="2"/>
  <c r="C404" i="2"/>
  <c r="C387" i="2"/>
  <c r="D387" i="2" s="1"/>
  <c r="D733" i="2"/>
  <c r="D729" i="2"/>
  <c r="D725" i="2"/>
  <c r="D721" i="2"/>
  <c r="D717" i="2"/>
  <c r="D713" i="2"/>
  <c r="D709" i="2"/>
  <c r="D705" i="2"/>
  <c r="D703" i="2"/>
  <c r="D701" i="2"/>
  <c r="D699" i="2"/>
  <c r="D697" i="2"/>
  <c r="D695" i="2"/>
  <c r="D693" i="2"/>
  <c r="D691" i="2"/>
  <c r="D689" i="2"/>
  <c r="D687" i="2"/>
  <c r="D685" i="2"/>
  <c r="D683" i="2"/>
  <c r="D681" i="2"/>
  <c r="D679" i="2"/>
  <c r="D677" i="2"/>
  <c r="D675" i="2"/>
  <c r="D673" i="2"/>
  <c r="D671" i="2"/>
  <c r="D669" i="2"/>
  <c r="D667" i="2"/>
  <c r="D665" i="2"/>
  <c r="D663" i="2"/>
  <c r="D661" i="2"/>
  <c r="D659" i="2"/>
  <c r="D657" i="2"/>
  <c r="D655" i="2"/>
  <c r="D653" i="2"/>
  <c r="D651" i="2"/>
  <c r="D649" i="2"/>
  <c r="D647" i="2"/>
  <c r="D645" i="2"/>
  <c r="D643" i="2"/>
  <c r="D641" i="2"/>
  <c r="D639" i="2"/>
  <c r="D632" i="2"/>
  <c r="D613" i="2"/>
  <c r="C612" i="2"/>
  <c r="D606" i="2"/>
  <c r="C604" i="2"/>
  <c r="D597" i="2"/>
  <c r="C596" i="2"/>
  <c r="D590" i="2"/>
  <c r="C588" i="2"/>
  <c r="C580" i="2"/>
  <c r="C572" i="2"/>
  <c r="D572" i="2" s="1"/>
  <c r="C564" i="2"/>
  <c r="D558" i="2"/>
  <c r="C556" i="2"/>
  <c r="D556" i="2" s="1"/>
  <c r="D549" i="2"/>
  <c r="C548" i="2"/>
  <c r="D542" i="2"/>
  <c r="C540" i="2"/>
  <c r="D533" i="2"/>
  <c r="C532" i="2"/>
  <c r="D526" i="2"/>
  <c r="C524" i="2"/>
  <c r="D517" i="2"/>
  <c r="C516" i="2"/>
  <c r="C508" i="2"/>
  <c r="D508" i="2" s="1"/>
  <c r="D501" i="2"/>
  <c r="C500" i="2"/>
  <c r="D494" i="2"/>
  <c r="C492" i="2"/>
  <c r="D492" i="2" s="1"/>
  <c r="D485" i="2"/>
  <c r="C484" i="2"/>
  <c r="D478" i="2"/>
  <c r="C476" i="2"/>
  <c r="D469" i="2"/>
  <c r="C469" i="2"/>
  <c r="D453" i="2"/>
  <c r="C453" i="2"/>
  <c r="C399" i="2"/>
  <c r="D399" i="2" s="1"/>
  <c r="C383" i="2"/>
  <c r="C251" i="2"/>
  <c r="D251" i="2" s="1"/>
  <c r="D235" i="2"/>
  <c r="C235" i="2"/>
  <c r="D219" i="2"/>
  <c r="C219" i="2"/>
  <c r="D129" i="2"/>
  <c r="C637" i="2"/>
  <c r="C633" i="2"/>
  <c r="C629" i="2"/>
  <c r="C625" i="2"/>
  <c r="C621" i="2"/>
  <c r="C617" i="2"/>
  <c r="C444" i="2"/>
  <c r="C428" i="2"/>
  <c r="C412" i="2"/>
  <c r="D98" i="2"/>
  <c r="C636" i="2"/>
  <c r="C632" i="2"/>
  <c r="C628" i="2"/>
  <c r="C624" i="2"/>
  <c r="C620" i="2"/>
  <c r="C616" i="2"/>
  <c r="D616" i="2" s="1"/>
  <c r="C615" i="2"/>
  <c r="C613" i="2"/>
  <c r="C611" i="2"/>
  <c r="C609" i="2"/>
  <c r="D609" i="2" s="1"/>
  <c r="C607" i="2"/>
  <c r="D607" i="2" s="1"/>
  <c r="C605" i="2"/>
  <c r="C603" i="2"/>
  <c r="C601" i="2"/>
  <c r="C599" i="2"/>
  <c r="C597" i="2"/>
  <c r="C595" i="2"/>
  <c r="C593" i="2"/>
  <c r="C591" i="2"/>
  <c r="C589" i="2"/>
  <c r="C587" i="2"/>
  <c r="C585" i="2"/>
  <c r="C583" i="2"/>
  <c r="C581" i="2"/>
  <c r="D581" i="2" s="1"/>
  <c r="C579" i="2"/>
  <c r="C577" i="2"/>
  <c r="D577" i="2" s="1"/>
  <c r="C575" i="2"/>
  <c r="D575" i="2" s="1"/>
  <c r="C573" i="2"/>
  <c r="C571" i="2"/>
  <c r="C569" i="2"/>
  <c r="C567" i="2"/>
  <c r="C565" i="2"/>
  <c r="D565" i="2" s="1"/>
  <c r="C563" i="2"/>
  <c r="C561" i="2"/>
  <c r="D561" i="2" s="1"/>
  <c r="C559" i="2"/>
  <c r="C557" i="2"/>
  <c r="C555" i="2"/>
  <c r="C553" i="2"/>
  <c r="C551" i="2"/>
  <c r="C549" i="2"/>
  <c r="C547" i="2"/>
  <c r="D547" i="2" s="1"/>
  <c r="C545" i="2"/>
  <c r="D545" i="2" s="1"/>
  <c r="C543" i="2"/>
  <c r="D543" i="2" s="1"/>
  <c r="C541" i="2"/>
  <c r="C539" i="2"/>
  <c r="C537" i="2"/>
  <c r="C535" i="2"/>
  <c r="C533" i="2"/>
  <c r="C531" i="2"/>
  <c r="D531" i="2" s="1"/>
  <c r="C529" i="2"/>
  <c r="C527" i="2"/>
  <c r="D527" i="2" s="1"/>
  <c r="C525" i="2"/>
  <c r="C523" i="2"/>
  <c r="C521" i="2"/>
  <c r="C519" i="2"/>
  <c r="C517" i="2"/>
  <c r="C515" i="2"/>
  <c r="D515" i="2" s="1"/>
  <c r="C513" i="2"/>
  <c r="D513" i="2" s="1"/>
  <c r="C511" i="2"/>
  <c r="D511" i="2" s="1"/>
  <c r="C509" i="2"/>
  <c r="C507" i="2"/>
  <c r="C505" i="2"/>
  <c r="C503" i="2"/>
  <c r="C501" i="2"/>
  <c r="C499" i="2"/>
  <c r="C497" i="2"/>
  <c r="D497" i="2" s="1"/>
  <c r="C495" i="2"/>
  <c r="C493" i="2"/>
  <c r="C491" i="2"/>
  <c r="C489" i="2"/>
  <c r="C487" i="2"/>
  <c r="C485" i="2"/>
  <c r="C483" i="2"/>
  <c r="D483" i="2" s="1"/>
  <c r="C481" i="2"/>
  <c r="D481" i="2" s="1"/>
  <c r="C479" i="2"/>
  <c r="D479" i="2" s="1"/>
  <c r="C477" i="2"/>
  <c r="C475" i="2"/>
  <c r="C473" i="2"/>
  <c r="C471" i="2"/>
  <c r="C467" i="2"/>
  <c r="D463" i="2"/>
  <c r="C463" i="2"/>
  <c r="C459" i="2"/>
  <c r="D455" i="2"/>
  <c r="C455" i="2"/>
  <c r="C451" i="2"/>
  <c r="D440" i="2"/>
  <c r="C440" i="2"/>
  <c r="D424" i="2"/>
  <c r="C424" i="2"/>
  <c r="D408" i="2"/>
  <c r="C408" i="2"/>
  <c r="C243" i="2"/>
  <c r="D243" i="2" s="1"/>
  <c r="C227" i="2"/>
  <c r="D468" i="2"/>
  <c r="D464" i="2"/>
  <c r="D460" i="2"/>
  <c r="D456" i="2"/>
  <c r="D452" i="2"/>
  <c r="C445" i="2"/>
  <c r="C441" i="2"/>
  <c r="C437" i="2"/>
  <c r="C433" i="2"/>
  <c r="C429" i="2"/>
  <c r="C425" i="2"/>
  <c r="C421" i="2"/>
  <c r="C417" i="2"/>
  <c r="C413" i="2"/>
  <c r="C409" i="2"/>
  <c r="C405" i="2"/>
  <c r="D301" i="2"/>
  <c r="D293" i="2"/>
  <c r="D285" i="2"/>
  <c r="D277" i="2"/>
  <c r="D269" i="2"/>
  <c r="D261" i="2"/>
  <c r="C247" i="2"/>
  <c r="D247" i="2" s="1"/>
  <c r="C231" i="2"/>
  <c r="D118" i="2"/>
  <c r="D113" i="2"/>
  <c r="D470" i="2"/>
  <c r="D466" i="2"/>
  <c r="D462" i="2"/>
  <c r="D458" i="2"/>
  <c r="D454" i="2"/>
  <c r="D450" i="2"/>
  <c r="D447" i="2"/>
  <c r="D443" i="2"/>
  <c r="D439" i="2"/>
  <c r="D435" i="2"/>
  <c r="D431" i="2"/>
  <c r="D427" i="2"/>
  <c r="D423" i="2"/>
  <c r="D419" i="2"/>
  <c r="D415" i="2"/>
  <c r="D411" i="2"/>
  <c r="D407" i="2"/>
  <c r="D403" i="2"/>
  <c r="C400" i="2"/>
  <c r="D400" i="2" s="1"/>
  <c r="C396" i="2"/>
  <c r="D396" i="2" s="1"/>
  <c r="C392" i="2"/>
  <c r="D392" i="2" s="1"/>
  <c r="C388" i="2"/>
  <c r="D388" i="2" s="1"/>
  <c r="C384" i="2"/>
  <c r="D384" i="2" s="1"/>
  <c r="D303" i="2"/>
  <c r="D295" i="2"/>
  <c r="D287" i="2"/>
  <c r="D279" i="2"/>
  <c r="D271" i="2"/>
  <c r="D263" i="2"/>
  <c r="C255" i="2"/>
  <c r="C239" i="2"/>
  <c r="C223" i="2"/>
  <c r="D446" i="2"/>
  <c r="D442" i="2"/>
  <c r="D438" i="2"/>
  <c r="D434" i="2"/>
  <c r="D430" i="2"/>
  <c r="D426" i="2"/>
  <c r="D422" i="2"/>
  <c r="D418" i="2"/>
  <c r="D414" i="2"/>
  <c r="D410" i="2"/>
  <c r="D406" i="2"/>
  <c r="D402" i="2"/>
  <c r="D398" i="2"/>
  <c r="D394" i="2"/>
  <c r="D390" i="2"/>
  <c r="D386" i="2"/>
  <c r="D379" i="2"/>
  <c r="D375" i="2"/>
  <c r="D371" i="2"/>
  <c r="D367" i="2"/>
  <c r="D363" i="2"/>
  <c r="D359" i="2"/>
  <c r="D355" i="2"/>
  <c r="D351" i="2"/>
  <c r="D347" i="2"/>
  <c r="D343" i="2"/>
  <c r="D339" i="2"/>
  <c r="D335" i="2"/>
  <c r="D331" i="2"/>
  <c r="D327" i="2"/>
  <c r="D323" i="2"/>
  <c r="D319" i="2"/>
  <c r="D315" i="2"/>
  <c r="D311" i="2"/>
  <c r="D307" i="2"/>
  <c r="D299" i="2"/>
  <c r="D291" i="2"/>
  <c r="D283" i="2"/>
  <c r="D275" i="2"/>
  <c r="D267" i="2"/>
  <c r="D259" i="2"/>
  <c r="D130" i="2"/>
  <c r="D102" i="2"/>
  <c r="D97" i="2"/>
  <c r="D401" i="2"/>
  <c r="D397" i="2"/>
  <c r="D393" i="2"/>
  <c r="D389" i="2"/>
  <c r="D385" i="2"/>
  <c r="D305" i="2"/>
  <c r="D297" i="2"/>
  <c r="D289" i="2"/>
  <c r="D281" i="2"/>
  <c r="D273" i="2"/>
  <c r="D265" i="2"/>
  <c r="D257" i="2"/>
  <c r="D114" i="2"/>
  <c r="D168" i="2"/>
  <c r="D160" i="2"/>
  <c r="D152" i="2"/>
  <c r="D144" i="2"/>
  <c r="D109" i="2"/>
  <c r="C92" i="2"/>
  <c r="D252" i="2"/>
  <c r="C252" i="2"/>
  <c r="C248" i="2"/>
  <c r="D248" i="2" s="1"/>
  <c r="C244" i="2"/>
  <c r="D244" i="2" s="1"/>
  <c r="C240" i="2"/>
  <c r="D240" i="2" s="1"/>
  <c r="D236" i="2"/>
  <c r="C236" i="2"/>
  <c r="C232" i="2"/>
  <c r="D232" i="2" s="1"/>
  <c r="C228" i="2"/>
  <c r="D228" i="2" s="1"/>
  <c r="C224" i="2"/>
  <c r="D220" i="2"/>
  <c r="C220" i="2"/>
  <c r="C216" i="2"/>
  <c r="D216" i="2" s="1"/>
  <c r="D174" i="2"/>
  <c r="D172" i="2"/>
  <c r="D166" i="2"/>
  <c r="D158" i="2"/>
  <c r="D150" i="2"/>
  <c r="D142" i="2"/>
  <c r="D125" i="2"/>
  <c r="D254" i="2"/>
  <c r="D250" i="2"/>
  <c r="D246" i="2"/>
  <c r="D242" i="2"/>
  <c r="D238" i="2"/>
  <c r="D234" i="2"/>
  <c r="D230" i="2"/>
  <c r="D226" i="2"/>
  <c r="D222" i="2"/>
  <c r="D218" i="2"/>
  <c r="D212" i="2"/>
  <c r="D208" i="2"/>
  <c r="D204" i="2"/>
  <c r="D200" i="2"/>
  <c r="D196" i="2"/>
  <c r="D192" i="2"/>
  <c r="D188" i="2"/>
  <c r="D184" i="2"/>
  <c r="D180" i="2"/>
  <c r="D176" i="2"/>
  <c r="D164" i="2"/>
  <c r="D156" i="2"/>
  <c r="D148" i="2"/>
  <c r="D126" i="2"/>
  <c r="D121" i="2"/>
  <c r="D110" i="2"/>
  <c r="D105" i="2"/>
  <c r="D94" i="2"/>
  <c r="C80" i="2"/>
  <c r="D253" i="2"/>
  <c r="D249" i="2"/>
  <c r="D245" i="2"/>
  <c r="D241" i="2"/>
  <c r="D237" i="2"/>
  <c r="D233" i="2"/>
  <c r="D229" i="2"/>
  <c r="D225" i="2"/>
  <c r="D221" i="2"/>
  <c r="D217" i="2"/>
  <c r="D175" i="2"/>
  <c r="D173" i="2"/>
  <c r="D170" i="2"/>
  <c r="D162" i="2"/>
  <c r="D154" i="2"/>
  <c r="D146" i="2"/>
  <c r="D122" i="2"/>
  <c r="D117" i="2"/>
  <c r="D106" i="2"/>
  <c r="D101" i="2"/>
  <c r="C84" i="2"/>
  <c r="D84" i="2" s="1"/>
  <c r="D127" i="2"/>
  <c r="D123" i="2"/>
  <c r="D119" i="2"/>
  <c r="D115" i="2"/>
  <c r="D111" i="2"/>
  <c r="D107" i="2"/>
  <c r="D103" i="2"/>
  <c r="D99" i="2"/>
  <c r="D95" i="2"/>
  <c r="C77" i="2"/>
  <c r="D128" i="2"/>
  <c r="D124" i="2"/>
  <c r="D120" i="2"/>
  <c r="D116" i="2"/>
  <c r="D112" i="2"/>
  <c r="D108" i="2"/>
  <c r="D104" i="2"/>
  <c r="D100" i="2"/>
  <c r="D96" i="2"/>
  <c r="C90" i="2"/>
  <c r="C72" i="2"/>
  <c r="D72" i="2" s="1"/>
  <c r="C51" i="2"/>
  <c r="D46" i="2"/>
  <c r="D91" i="2"/>
  <c r="D87" i="2"/>
  <c r="D83" i="2"/>
  <c r="D81" i="2"/>
  <c r="C81" i="2"/>
  <c r="D47" i="2"/>
  <c r="D93" i="2"/>
  <c r="D89" i="2"/>
  <c r="D85" i="2"/>
  <c r="C85" i="2"/>
  <c r="D76" i="2"/>
  <c r="C73" i="2"/>
  <c r="C55" i="2"/>
  <c r="D34" i="2"/>
  <c r="C23" i="2"/>
  <c r="D23" i="2" s="1"/>
  <c r="D79" i="2"/>
  <c r="D75" i="2"/>
  <c r="D69" i="2"/>
  <c r="D65" i="2"/>
  <c r="D61" i="2"/>
  <c r="D57" i="2"/>
  <c r="D54" i="2"/>
  <c r="D50" i="2"/>
  <c r="D49" i="2"/>
  <c r="D45" i="2"/>
  <c r="C31" i="2"/>
  <c r="D29" i="2"/>
  <c r="D22" i="2"/>
  <c r="D86" i="2"/>
  <c r="D82" i="2"/>
  <c r="D78" i="2"/>
  <c r="D74" i="2"/>
  <c r="D70" i="2"/>
  <c r="D66" i="2"/>
  <c r="D62" i="2"/>
  <c r="D58" i="2"/>
  <c r="D56" i="2"/>
  <c r="C53" i="2"/>
  <c r="D52" i="2"/>
  <c r="D48" i="2"/>
  <c r="D44" i="2"/>
  <c r="D30" i="2"/>
  <c r="C27" i="2"/>
  <c r="D27" i="2" s="1"/>
  <c r="D18" i="2"/>
  <c r="D26" i="2"/>
  <c r="C19" i="2"/>
  <c r="D32" i="2"/>
  <c r="D33" i="2"/>
  <c r="C29" i="2"/>
  <c r="C25" i="2"/>
  <c r="C21" i="2"/>
  <c r="C17" i="2"/>
  <c r="C16" i="2"/>
  <c r="C14" i="2"/>
  <c r="C12" i="2"/>
  <c r="C10" i="2"/>
  <c r="C8" i="2"/>
  <c r="C6" i="2"/>
  <c r="C4" i="2"/>
  <c r="C15" i="2"/>
  <c r="C13" i="2"/>
  <c r="C11" i="2"/>
  <c r="C9" i="2"/>
  <c r="C7" i="2"/>
  <c r="C5" i="2"/>
  <c r="C3" i="2"/>
  <c r="L6" i="3"/>
  <c r="X4" i="2" s="1"/>
  <c r="G95" i="2" s="1"/>
  <c r="M6" i="3"/>
  <c r="Y4" i="2" s="1"/>
  <c r="H857" i="2" s="1"/>
  <c r="K6" i="3"/>
  <c r="W4" i="2" s="1"/>
  <c r="F87" i="2" s="1"/>
  <c r="L5" i="3"/>
  <c r="K5" i="3"/>
  <c r="J5" i="3"/>
  <c r="M5" i="3"/>
  <c r="L7" i="3"/>
  <c r="K7" i="3"/>
  <c r="M7" i="3"/>
  <c r="J7" i="3"/>
  <c r="E14" i="4" l="1"/>
  <c r="D13" i="4"/>
  <c r="G2" i="2"/>
  <c r="G219" i="2"/>
  <c r="G890" i="2"/>
  <c r="G719" i="2"/>
  <c r="B14" i="4"/>
  <c r="C13" i="4"/>
  <c r="G584" i="2"/>
  <c r="G341" i="2"/>
  <c r="G932" i="2"/>
  <c r="G414" i="2"/>
  <c r="F667" i="2"/>
  <c r="F731" i="2"/>
  <c r="F795" i="2"/>
  <c r="F925" i="2"/>
  <c r="F989" i="2"/>
  <c r="F940" i="2"/>
  <c r="F622" i="2"/>
  <c r="F494" i="2"/>
  <c r="F383" i="2"/>
  <c r="F647" i="2"/>
  <c r="F711" i="2"/>
  <c r="F775" i="2"/>
  <c r="F839" i="2"/>
  <c r="F316" i="2"/>
  <c r="F602" i="2"/>
  <c r="F474" i="2"/>
  <c r="F147" i="2"/>
  <c r="B13" i="4"/>
  <c r="F651" i="2"/>
  <c r="F683" i="2"/>
  <c r="F715" i="2"/>
  <c r="F747" i="2"/>
  <c r="F779" i="2"/>
  <c r="F811" i="2"/>
  <c r="F893" i="2"/>
  <c r="F957" i="2"/>
  <c r="F321" i="2"/>
  <c r="F908" i="2"/>
  <c r="F972" i="2"/>
  <c r="G847" i="2"/>
  <c r="F322" i="2"/>
  <c r="F590" i="2"/>
  <c r="F526" i="2"/>
  <c r="F462" i="2"/>
  <c r="F90" i="2"/>
  <c r="F26" i="2"/>
  <c r="F5" i="2"/>
  <c r="F333" i="2"/>
  <c r="F635" i="2"/>
  <c r="F699" i="2"/>
  <c r="F763" i="2"/>
  <c r="F827" i="2"/>
  <c r="F861" i="2"/>
  <c r="F312" i="2"/>
  <c r="F323" i="2"/>
  <c r="F558" i="2"/>
  <c r="F412" i="2"/>
  <c r="F679" i="2"/>
  <c r="F743" i="2"/>
  <c r="F807" i="2"/>
  <c r="F853" i="2"/>
  <c r="F917" i="2"/>
  <c r="F981" i="2"/>
  <c r="F289" i="2"/>
  <c r="F932" i="2"/>
  <c r="F365" i="2"/>
  <c r="F538" i="2"/>
  <c r="F356" i="2"/>
  <c r="F301" i="2"/>
  <c r="F663" i="2"/>
  <c r="F695" i="2"/>
  <c r="F727" i="2"/>
  <c r="F759" i="2"/>
  <c r="F791" i="2"/>
  <c r="F823" i="2"/>
  <c r="F885" i="2"/>
  <c r="F949" i="2"/>
  <c r="G553" i="2"/>
  <c r="F900" i="2"/>
  <c r="F964" i="2"/>
  <c r="G975" i="2"/>
  <c r="G804" i="2"/>
  <c r="F344" i="2"/>
  <c r="G439" i="2"/>
  <c r="F570" i="2"/>
  <c r="F506" i="2"/>
  <c r="F440" i="2"/>
  <c r="F390" i="2"/>
  <c r="F210" i="2"/>
  <c r="F225" i="2"/>
  <c r="H645" i="2"/>
  <c r="H773" i="2"/>
  <c r="H849" i="2"/>
  <c r="H881" i="2"/>
  <c r="G214" i="2"/>
  <c r="G281" i="2"/>
  <c r="G324" i="2"/>
  <c r="G128" i="2"/>
  <c r="G213" i="2"/>
  <c r="G148" i="2"/>
  <c r="G225" i="2"/>
  <c r="G377" i="2"/>
  <c r="G408" i="2"/>
  <c r="G455" i="2"/>
  <c r="G487" i="2"/>
  <c r="G519" i="2"/>
  <c r="G625" i="2"/>
  <c r="G540" i="2"/>
  <c r="G572" i="2"/>
  <c r="G634" i="2"/>
  <c r="G650" i="2"/>
  <c r="G666" i="2"/>
  <c r="G682" i="2"/>
  <c r="G698" i="2"/>
  <c r="G711" i="2"/>
  <c r="G722" i="2"/>
  <c r="G732" i="2"/>
  <c r="G743" i="2"/>
  <c r="G754" i="2"/>
  <c r="G764" i="2"/>
  <c r="G775" i="2"/>
  <c r="G786" i="2"/>
  <c r="G796" i="2"/>
  <c r="G807" i="2"/>
  <c r="G818" i="2"/>
  <c r="G828" i="2"/>
  <c r="G839" i="2"/>
  <c r="G850" i="2"/>
  <c r="G860" i="2"/>
  <c r="G871" i="2"/>
  <c r="G882" i="2"/>
  <c r="G892" i="2"/>
  <c r="G903" i="2"/>
  <c r="G914" i="2"/>
  <c r="G924" i="2"/>
  <c r="G935" i="2"/>
  <c r="G946" i="2"/>
  <c r="G956" i="2"/>
  <c r="G967" i="2"/>
  <c r="G978" i="2"/>
  <c r="G988" i="2"/>
  <c r="G999" i="2"/>
  <c r="G20" i="2"/>
  <c r="G126" i="2"/>
  <c r="G292" i="2"/>
  <c r="G333" i="2"/>
  <c r="G379" i="2"/>
  <c r="G433" i="2"/>
  <c r="G418" i="2"/>
  <c r="G376" i="2"/>
  <c r="G463" i="2"/>
  <c r="G495" i="2"/>
  <c r="G527" i="2"/>
  <c r="G456" i="2"/>
  <c r="G580" i="2"/>
  <c r="G617" i="2"/>
  <c r="G390" i="2"/>
  <c r="G638" i="2"/>
  <c r="G654" i="2"/>
  <c r="G670" i="2"/>
  <c r="G686" i="2"/>
  <c r="G702" i="2"/>
  <c r="G714" i="2"/>
  <c r="G724" i="2"/>
  <c r="G735" i="2"/>
  <c r="G746" i="2"/>
  <c r="G756" i="2"/>
  <c r="G767" i="2"/>
  <c r="G778" i="2"/>
  <c r="G788" i="2"/>
  <c r="G799" i="2"/>
  <c r="G810" i="2"/>
  <c r="G820" i="2"/>
  <c r="G831" i="2"/>
  <c r="G842" i="2"/>
  <c r="G852" i="2"/>
  <c r="G863" i="2"/>
  <c r="G874" i="2"/>
  <c r="G884" i="2"/>
  <c r="G895" i="2"/>
  <c r="G906" i="2"/>
  <c r="G916" i="2"/>
  <c r="G927" i="2"/>
  <c r="G938" i="2"/>
  <c r="G948" i="2"/>
  <c r="G959" i="2"/>
  <c r="G970" i="2"/>
  <c r="G980" i="2"/>
  <c r="G991" i="2"/>
  <c r="G349" i="2"/>
  <c r="G369" i="2"/>
  <c r="G180" i="2"/>
  <c r="G386" i="2"/>
  <c r="G447" i="2"/>
  <c r="G511" i="2"/>
  <c r="G476" i="2"/>
  <c r="G642" i="2"/>
  <c r="G674" i="2"/>
  <c r="G706" i="2"/>
  <c r="G727" i="2"/>
  <c r="G748" i="2"/>
  <c r="G770" i="2"/>
  <c r="G791" i="2"/>
  <c r="G812" i="2"/>
  <c r="G834" i="2"/>
  <c r="G855" i="2"/>
  <c r="G876" i="2"/>
  <c r="G898" i="2"/>
  <c r="G919" i="2"/>
  <c r="G940" i="2"/>
  <c r="G962" i="2"/>
  <c r="G983" i="2"/>
  <c r="G538" i="2"/>
  <c r="G628" i="2"/>
  <c r="G591" i="2"/>
  <c r="G494" i="2"/>
  <c r="G444" i="2"/>
  <c r="G372" i="2"/>
  <c r="G244" i="2"/>
  <c r="G185" i="2"/>
  <c r="G488" i="2"/>
  <c r="G658" i="2"/>
  <c r="G716" i="2"/>
  <c r="G759" i="2"/>
  <c r="G802" i="2"/>
  <c r="G57" i="2"/>
  <c r="G144" i="2"/>
  <c r="G302" i="2"/>
  <c r="G405" i="2"/>
  <c r="G101" i="2"/>
  <c r="G471" i="2"/>
  <c r="G535" i="2"/>
  <c r="G609" i="2"/>
  <c r="G508" i="2"/>
  <c r="G646" i="2"/>
  <c r="G678" i="2"/>
  <c r="G708" i="2"/>
  <c r="G730" i="2"/>
  <c r="G751" i="2"/>
  <c r="G772" i="2"/>
  <c r="G794" i="2"/>
  <c r="G815" i="2"/>
  <c r="G836" i="2"/>
  <c r="G858" i="2"/>
  <c r="G879" i="2"/>
  <c r="G900" i="2"/>
  <c r="G922" i="2"/>
  <c r="G943" i="2"/>
  <c r="G964" i="2"/>
  <c r="G986" i="2"/>
  <c r="G560" i="2"/>
  <c r="G506" i="2"/>
  <c r="G197" i="2"/>
  <c r="G604" i="2"/>
  <c r="G510" i="2"/>
  <c r="G313" i="2"/>
  <c r="G479" i="2"/>
  <c r="G548" i="2"/>
  <c r="G601" i="2"/>
  <c r="G690" i="2"/>
  <c r="G738" i="2"/>
  <c r="G780" i="2"/>
  <c r="G90" i="2"/>
  <c r="G618" i="2"/>
  <c r="H713" i="2"/>
  <c r="H841" i="2"/>
  <c r="H873" i="2"/>
  <c r="G930" i="2"/>
  <c r="G783" i="2"/>
  <c r="G411" i="2"/>
  <c r="G552" i="2"/>
  <c r="G577" i="2"/>
  <c r="H598" i="2"/>
  <c r="H681" i="2"/>
  <c r="H745" i="2"/>
  <c r="H809" i="2"/>
  <c r="G994" i="2"/>
  <c r="G951" i="2"/>
  <c r="G908" i="2"/>
  <c r="G866" i="2"/>
  <c r="G823" i="2"/>
  <c r="G740" i="2"/>
  <c r="G503" i="2"/>
  <c r="H997" i="2"/>
  <c r="H985" i="2"/>
  <c r="H977" i="2"/>
  <c r="H969" i="2"/>
  <c r="H961" i="2"/>
  <c r="H953" i="2"/>
  <c r="H945" i="2"/>
  <c r="H937" i="2"/>
  <c r="H929" i="2"/>
  <c r="H921" i="2"/>
  <c r="H913" i="2"/>
  <c r="H905" i="2"/>
  <c r="H897" i="2"/>
  <c r="H889" i="2"/>
  <c r="H435" i="2"/>
  <c r="H411" i="2"/>
  <c r="H825" i="2"/>
  <c r="H793" i="2"/>
  <c r="H761" i="2"/>
  <c r="H729" i="2"/>
  <c r="H697" i="2"/>
  <c r="H665" i="2"/>
  <c r="H633" i="2"/>
  <c r="H541" i="2"/>
  <c r="H2" i="2"/>
  <c r="H821" i="2"/>
  <c r="H789" i="2"/>
  <c r="H757" i="2"/>
  <c r="H725" i="2"/>
  <c r="H693" i="2"/>
  <c r="H661" i="2"/>
  <c r="H574" i="2"/>
  <c r="H425" i="2"/>
  <c r="H361" i="2"/>
  <c r="H397" i="2"/>
  <c r="H593" i="2"/>
  <c r="H709" i="2"/>
  <c r="H837" i="2"/>
  <c r="G404" i="2"/>
  <c r="G396" i="2"/>
  <c r="H649" i="2"/>
  <c r="H777" i="2"/>
  <c r="G972" i="2"/>
  <c r="G887" i="2"/>
  <c r="G844" i="2"/>
  <c r="G694" i="2"/>
  <c r="G478" i="2"/>
  <c r="G620" i="2"/>
  <c r="G438" i="2"/>
  <c r="G474" i="2"/>
  <c r="G567" i="2"/>
  <c r="G602" i="2"/>
  <c r="H677" i="2"/>
  <c r="H741" i="2"/>
  <c r="H805" i="2"/>
  <c r="H865" i="2"/>
  <c r="G996" i="2"/>
  <c r="G954" i="2"/>
  <c r="G911" i="2"/>
  <c r="G868" i="2"/>
  <c r="G826" i="2"/>
  <c r="G762" i="2"/>
  <c r="G662" i="2"/>
  <c r="H561" i="2"/>
  <c r="G520" i="2"/>
  <c r="G254" i="2"/>
  <c r="F639" i="2"/>
  <c r="F655" i="2"/>
  <c r="F671" i="2"/>
  <c r="F687" i="2"/>
  <c r="F703" i="2"/>
  <c r="F719" i="2"/>
  <c r="F735" i="2"/>
  <c r="F751" i="2"/>
  <c r="F767" i="2"/>
  <c r="F783" i="2"/>
  <c r="F799" i="2"/>
  <c r="F815" i="2"/>
  <c r="F831" i="2"/>
  <c r="F845" i="2"/>
  <c r="F877" i="2"/>
  <c r="F909" i="2"/>
  <c r="F941" i="2"/>
  <c r="F973" i="2"/>
  <c r="F353" i="2"/>
  <c r="F892" i="2"/>
  <c r="F924" i="2"/>
  <c r="F956" i="2"/>
  <c r="F988" i="2"/>
  <c r="F1000" i="2"/>
  <c r="F433" i="2"/>
  <c r="F284" i="2"/>
  <c r="F43" i="2"/>
  <c r="F387" i="2"/>
  <c r="F429" i="2"/>
  <c r="F306" i="2"/>
  <c r="F618" i="2"/>
  <c r="F586" i="2"/>
  <c r="F554" i="2"/>
  <c r="F522" i="2"/>
  <c r="F490" i="2"/>
  <c r="F458" i="2"/>
  <c r="F846" i="2"/>
  <c r="F112" i="2"/>
  <c r="F179" i="2"/>
  <c r="F358" i="2"/>
  <c r="F422" i="2"/>
  <c r="F249" i="2"/>
  <c r="F420" i="2"/>
  <c r="F450" i="2"/>
  <c r="F466" i="2"/>
  <c r="F482" i="2"/>
  <c r="F498" i="2"/>
  <c r="F514" i="2"/>
  <c r="F530" i="2"/>
  <c r="F546" i="2"/>
  <c r="F562" i="2"/>
  <c r="F578" i="2"/>
  <c r="F594" i="2"/>
  <c r="F610" i="2"/>
  <c r="F626" i="2"/>
  <c r="F338" i="2"/>
  <c r="F397" i="2"/>
  <c r="F291" i="2"/>
  <c r="F355" i="2"/>
  <c r="F348" i="2"/>
  <c r="F369" i="2"/>
  <c r="F131" i="2"/>
  <c r="F195" i="2"/>
  <c r="F384" i="2"/>
  <c r="F454" i="2"/>
  <c r="F470" i="2"/>
  <c r="F486" i="2"/>
  <c r="F502" i="2"/>
  <c r="F518" i="2"/>
  <c r="F534" i="2"/>
  <c r="F550" i="2"/>
  <c r="F566" i="2"/>
  <c r="F582" i="2"/>
  <c r="F598" i="2"/>
  <c r="F614" i="2"/>
  <c r="F630" i="2"/>
  <c r="F228" i="2"/>
  <c r="F290" i="2"/>
  <c r="F354" i="2"/>
  <c r="F307" i="2"/>
  <c r="F419" i="2"/>
  <c r="F393" i="2"/>
  <c r="F280" i="2"/>
  <c r="C12" i="4"/>
  <c r="F643" i="2"/>
  <c r="F659" i="2"/>
  <c r="F675" i="2"/>
  <c r="F691" i="2"/>
  <c r="F707" i="2"/>
  <c r="F723" i="2"/>
  <c r="F739" i="2"/>
  <c r="F755" i="2"/>
  <c r="F771" i="2"/>
  <c r="F787" i="2"/>
  <c r="F803" i="2"/>
  <c r="F819" i="2"/>
  <c r="F835" i="2"/>
  <c r="F869" i="2"/>
  <c r="F901" i="2"/>
  <c r="F933" i="2"/>
  <c r="F965" i="2"/>
  <c r="F997" i="2"/>
  <c r="F375" i="2"/>
  <c r="F844" i="2"/>
  <c r="F852" i="2"/>
  <c r="F860" i="2"/>
  <c r="F868" i="2"/>
  <c r="F876" i="2"/>
  <c r="F884" i="2"/>
  <c r="F916" i="2"/>
  <c r="F948" i="2"/>
  <c r="F980" i="2"/>
  <c r="F259" i="2"/>
  <c r="F339" i="2"/>
  <c r="F606" i="2"/>
  <c r="F574" i="2"/>
  <c r="F542" i="2"/>
  <c r="F510" i="2"/>
  <c r="F478" i="2"/>
  <c r="F445" i="2"/>
  <c r="F163" i="2"/>
  <c r="E13" i="4"/>
  <c r="H139" i="2"/>
  <c r="H548" i="2"/>
  <c r="H842" i="2"/>
  <c r="H850" i="2"/>
  <c r="H858" i="2"/>
  <c r="H866" i="2"/>
  <c r="H874" i="2"/>
  <c r="H882" i="2"/>
  <c r="H890" i="2"/>
  <c r="H898" i="2"/>
  <c r="H906" i="2"/>
  <c r="H914" i="2"/>
  <c r="H922" i="2"/>
  <c r="H930" i="2"/>
  <c r="H938" i="2"/>
  <c r="H946" i="2"/>
  <c r="H954" i="2"/>
  <c r="H962" i="2"/>
  <c r="H970" i="2"/>
  <c r="H978" i="2"/>
  <c r="H986" i="2"/>
  <c r="H994" i="2"/>
  <c r="H417" i="2"/>
  <c r="H581" i="2"/>
  <c r="H637" i="2"/>
  <c r="H653" i="2"/>
  <c r="H669" i="2"/>
  <c r="H685" i="2"/>
  <c r="H701" i="2"/>
  <c r="H717" i="2"/>
  <c r="H733" i="2"/>
  <c r="H749" i="2"/>
  <c r="H765" i="2"/>
  <c r="H781" i="2"/>
  <c r="H797" i="2"/>
  <c r="H813" i="2"/>
  <c r="H829" i="2"/>
  <c r="H963" i="2"/>
  <c r="H742" i="2"/>
  <c r="H676" i="2"/>
  <c r="H377" i="2"/>
  <c r="H596" i="2"/>
  <c r="H557" i="2"/>
  <c r="H619" i="2"/>
  <c r="H654" i="2"/>
  <c r="H686" i="2"/>
  <c r="H738" i="2"/>
  <c r="H760" i="2"/>
  <c r="H802" i="2"/>
  <c r="H824" i="2"/>
  <c r="H843" i="2"/>
  <c r="H875" i="2"/>
  <c r="H907" i="2"/>
  <c r="H650" i="2"/>
  <c r="H682" i="2"/>
  <c r="H714" i="2"/>
  <c r="H736" i="2"/>
  <c r="H778" i="2"/>
  <c r="H800" i="2"/>
  <c r="H863" i="2"/>
  <c r="H895" i="2"/>
  <c r="H927" i="2"/>
  <c r="H959" i="2"/>
  <c r="H991" i="2"/>
  <c r="H632" i="2"/>
  <c r="H696" i="2"/>
  <c r="H960" i="2"/>
  <c r="H995" i="2"/>
  <c r="H764" i="2"/>
  <c r="H948" i="2"/>
  <c r="H872" i="2"/>
  <c r="H732" i="2"/>
  <c r="H589" i="2"/>
  <c r="H613" i="2"/>
  <c r="H409" i="2"/>
  <c r="H550" i="2"/>
  <c r="H605" i="2"/>
  <c r="H646" i="2"/>
  <c r="H678" i="2"/>
  <c r="H710" i="2"/>
  <c r="H754" i="2"/>
  <c r="H776" i="2"/>
  <c r="H818" i="2"/>
  <c r="H840" i="2"/>
  <c r="H851" i="2"/>
  <c r="H883" i="2"/>
  <c r="H915" i="2"/>
  <c r="H603" i="2"/>
  <c r="H642" i="2"/>
  <c r="H674" i="2"/>
  <c r="H706" i="2"/>
  <c r="H730" i="2"/>
  <c r="H752" i="2"/>
  <c r="H794" i="2"/>
  <c r="H816" i="2"/>
  <c r="H871" i="2"/>
  <c r="H903" i="2"/>
  <c r="H935" i="2"/>
  <c r="H967" i="2"/>
  <c r="H999" i="2"/>
  <c r="H611" i="2"/>
  <c r="H680" i="2"/>
  <c r="H734" i="2"/>
  <c r="H806" i="2"/>
  <c r="H992" i="2"/>
  <c r="H828" i="2"/>
  <c r="H984" i="2"/>
  <c r="H955" i="2"/>
  <c r="H774" i="2"/>
  <c r="H540" i="2"/>
  <c r="H670" i="2"/>
  <c r="H728" i="2"/>
  <c r="H770" i="2"/>
  <c r="H867" i="2"/>
  <c r="H899" i="2"/>
  <c r="H931" i="2"/>
  <c r="H634" i="2"/>
  <c r="H698" i="2"/>
  <c r="H746" i="2"/>
  <c r="H832" i="2"/>
  <c r="H855" i="2"/>
  <c r="H887" i="2"/>
  <c r="H919" i="2"/>
  <c r="H951" i="2"/>
  <c r="H983" i="2"/>
  <c r="H558" i="2"/>
  <c r="H712" i="2"/>
  <c r="H820" i="2"/>
  <c r="H852" i="2"/>
  <c r="H916" i="2"/>
  <c r="H936" i="2"/>
  <c r="H964" i="2"/>
  <c r="H688" i="2"/>
  <c r="H782" i="2"/>
  <c r="H668" i="2"/>
  <c r="H726" i="2"/>
  <c r="H812" i="2"/>
  <c r="H848" i="2"/>
  <c r="H912" i="2"/>
  <c r="H947" i="2"/>
  <c r="H976" i="2"/>
  <c r="H640" i="2"/>
  <c r="H750" i="2"/>
  <c r="H836" i="2"/>
  <c r="H924" i="2"/>
  <c r="H987" i="2"/>
  <c r="H904" i="2"/>
  <c r="H796" i="2"/>
  <c r="H988" i="2"/>
  <c r="H627" i="2"/>
  <c r="H629" i="2"/>
  <c r="H564" i="2"/>
  <c r="H621" i="2"/>
  <c r="H125" i="2"/>
  <c r="H638" i="2"/>
  <c r="H702" i="2"/>
  <c r="H792" i="2"/>
  <c r="H834" i="2"/>
  <c r="H859" i="2"/>
  <c r="H891" i="2"/>
  <c r="H923" i="2"/>
  <c r="H401" i="2"/>
  <c r="H590" i="2"/>
  <c r="H666" i="2"/>
  <c r="H768" i="2"/>
  <c r="H810" i="2"/>
  <c r="H847" i="2"/>
  <c r="H879" i="2"/>
  <c r="H911" i="2"/>
  <c r="H943" i="2"/>
  <c r="H975" i="2"/>
  <c r="H433" i="2"/>
  <c r="H648" i="2"/>
  <c r="H756" i="2"/>
  <c r="H798" i="2"/>
  <c r="H884" i="2"/>
  <c r="H971" i="2"/>
  <c r="H1000" i="2"/>
  <c r="H740" i="2"/>
  <c r="H876" i="2"/>
  <c r="H636" i="2"/>
  <c r="H700" i="2"/>
  <c r="H748" i="2"/>
  <c r="H790" i="2"/>
  <c r="H880" i="2"/>
  <c r="H940" i="2"/>
  <c r="H704" i="2"/>
  <c r="H860" i="2"/>
  <c r="H708" i="2"/>
  <c r="H597" i="2"/>
  <c r="H694" i="2"/>
  <c r="H786" i="2"/>
  <c r="H690" i="2"/>
  <c r="H784" i="2"/>
  <c r="H664" i="2"/>
  <c r="H572" i="2"/>
  <c r="H804" i="2"/>
  <c r="H908" i="2"/>
  <c r="H369" i="2"/>
  <c r="H716" i="2"/>
  <c r="H864" i="2"/>
  <c r="H896" i="2"/>
  <c r="H928" i="2"/>
  <c r="H814" i="2"/>
  <c r="H35" i="2"/>
  <c r="H51" i="2"/>
  <c r="H67" i="2"/>
  <c r="H83" i="2"/>
  <c r="H88" i="2"/>
  <c r="H92" i="2"/>
  <c r="H96" i="2"/>
  <c r="H100" i="2"/>
  <c r="H104" i="2"/>
  <c r="H888" i="2"/>
  <c r="H692" i="2"/>
  <c r="H744" i="2"/>
  <c r="H826" i="2"/>
  <c r="H766" i="2"/>
  <c r="H939" i="2"/>
  <c r="H718" i="2"/>
  <c r="H652" i="2"/>
  <c r="H758" i="2"/>
  <c r="H979" i="2"/>
  <c r="H980" i="2"/>
  <c r="H43" i="2"/>
  <c r="H59" i="2"/>
  <c r="H75" i="2"/>
  <c r="H90" i="2"/>
  <c r="H94" i="2"/>
  <c r="H98" i="2"/>
  <c r="H102" i="2"/>
  <c r="H106" i="2"/>
  <c r="H33" i="2"/>
  <c r="H49" i="2"/>
  <c r="H65" i="2"/>
  <c r="H81" i="2"/>
  <c r="H856" i="2"/>
  <c r="H808" i="2"/>
  <c r="H658" i="2"/>
  <c r="H968" i="2"/>
  <c r="H684" i="2"/>
  <c r="H972" i="2"/>
  <c r="H772" i="2"/>
  <c r="H31" i="2"/>
  <c r="H39" i="2"/>
  <c r="H47" i="2"/>
  <c r="H55" i="2"/>
  <c r="H63" i="2"/>
  <c r="H71" i="2"/>
  <c r="H79" i="2"/>
  <c r="H87" i="2"/>
  <c r="H95" i="2"/>
  <c r="H103" i="2"/>
  <c r="H109" i="2"/>
  <c r="H45" i="2"/>
  <c r="H57" i="2"/>
  <c r="H77" i="2"/>
  <c r="H7" i="2"/>
  <c r="H23" i="2"/>
  <c r="H46" i="2"/>
  <c r="H78" i="2"/>
  <c r="H122" i="2"/>
  <c r="H138" i="2"/>
  <c r="H154" i="2"/>
  <c r="H5" i="2"/>
  <c r="H21" i="2"/>
  <c r="H34" i="2"/>
  <c r="H66" i="2"/>
  <c r="H116" i="2"/>
  <c r="H132" i="2"/>
  <c r="H148" i="2"/>
  <c r="H164" i="2"/>
  <c r="H180" i="2"/>
  <c r="H196" i="2"/>
  <c r="H201" i="2"/>
  <c r="H205" i="2"/>
  <c r="H209" i="2"/>
  <c r="H213" i="2"/>
  <c r="H217" i="2"/>
  <c r="H221" i="2"/>
  <c r="H225" i="2"/>
  <c r="H229" i="2"/>
  <c r="H233" i="2"/>
  <c r="H237" i="2"/>
  <c r="H241" i="2"/>
  <c r="H245" i="2"/>
  <c r="H249" i="2"/>
  <c r="H253" i="2"/>
  <c r="H257" i="2"/>
  <c r="H261" i="2"/>
  <c r="H265" i="2"/>
  <c r="H269" i="2"/>
  <c r="H273" i="2"/>
  <c r="H277" i="2"/>
  <c r="H20" i="2"/>
  <c r="H44" i="2"/>
  <c r="H14" i="2"/>
  <c r="H40" i="2"/>
  <c r="H135" i="2"/>
  <c r="H167" i="2"/>
  <c r="H920" i="2"/>
  <c r="H722" i="2"/>
  <c r="H762" i="2"/>
  <c r="H788" i="2"/>
  <c r="H780" i="2"/>
  <c r="H644" i="2"/>
  <c r="H91" i="2"/>
  <c r="H99" i="2"/>
  <c r="H107" i="2"/>
  <c r="H29" i="2"/>
  <c r="H41" i="2"/>
  <c r="H61" i="2"/>
  <c r="H73" i="2"/>
  <c r="H15" i="2"/>
  <c r="H30" i="2"/>
  <c r="H62" i="2"/>
  <c r="H114" i="2"/>
  <c r="H130" i="2"/>
  <c r="H146" i="2"/>
  <c r="H162" i="2"/>
  <c r="H13" i="2"/>
  <c r="H50" i="2"/>
  <c r="H82" i="2"/>
  <c r="H124" i="2"/>
  <c r="H140" i="2"/>
  <c r="H156" i="2"/>
  <c r="H172" i="2"/>
  <c r="H188" i="2"/>
  <c r="H203" i="2"/>
  <c r="H207" i="2"/>
  <c r="H211" i="2"/>
  <c r="H215" i="2"/>
  <c r="H219" i="2"/>
  <c r="H223" i="2"/>
  <c r="H227" i="2"/>
  <c r="H231" i="2"/>
  <c r="H235" i="2"/>
  <c r="H239" i="2"/>
  <c r="H243" i="2"/>
  <c r="H247" i="2"/>
  <c r="H251" i="2"/>
  <c r="H255" i="2"/>
  <c r="H259" i="2"/>
  <c r="H263" i="2"/>
  <c r="H267" i="2"/>
  <c r="H271" i="2"/>
  <c r="H275" i="2"/>
  <c r="H4" i="2"/>
  <c r="H76" i="2"/>
  <c r="H72" i="2"/>
  <c r="H119" i="2"/>
  <c r="H151" i="2"/>
  <c r="H36" i="2"/>
  <c r="H133" i="2"/>
  <c r="H147" i="2"/>
  <c r="H161" i="2"/>
  <c r="H183" i="2"/>
  <c r="H582" i="2"/>
  <c r="H830" i="2"/>
  <c r="H868" i="2"/>
  <c r="H900" i="2"/>
  <c r="H932" i="2"/>
  <c r="H996" i="2"/>
  <c r="H101" i="2"/>
  <c r="H53" i="2"/>
  <c r="H85" i="2"/>
  <c r="H19" i="2"/>
  <c r="H38" i="2"/>
  <c r="H54" i="2"/>
  <c r="H70" i="2"/>
  <c r="H86" i="2"/>
  <c r="H110" i="2"/>
  <c r="H118" i="2"/>
  <c r="H126" i="2"/>
  <c r="H134" i="2"/>
  <c r="H142" i="2"/>
  <c r="H150" i="2"/>
  <c r="H158" i="2"/>
  <c r="H166" i="2"/>
  <c r="H17" i="2"/>
  <c r="H112" i="2"/>
  <c r="H120" i="2"/>
  <c r="H128" i="2"/>
  <c r="H136" i="2"/>
  <c r="H144" i="2"/>
  <c r="H152" i="2"/>
  <c r="H160" i="2"/>
  <c r="H168" i="2"/>
  <c r="H176" i="2"/>
  <c r="H184" i="2"/>
  <c r="H192" i="2"/>
  <c r="H200" i="2"/>
  <c r="H208" i="2"/>
  <c r="H216" i="2"/>
  <c r="H224" i="2"/>
  <c r="H232" i="2"/>
  <c r="H240" i="2"/>
  <c r="H248" i="2"/>
  <c r="H256" i="2"/>
  <c r="H264" i="2"/>
  <c r="H272" i="2"/>
  <c r="H12" i="2"/>
  <c r="H6" i="2"/>
  <c r="H111" i="2"/>
  <c r="H127" i="2"/>
  <c r="H143" i="2"/>
  <c r="H159" i="2"/>
  <c r="H173" i="2"/>
  <c r="H189" i="2"/>
  <c r="H198" i="2"/>
  <c r="H115" i="2"/>
  <c r="H129" i="2"/>
  <c r="H52" i="2"/>
  <c r="H177" i="2"/>
  <c r="H10" i="2"/>
  <c r="H155" i="2"/>
  <c r="H179" i="2"/>
  <c r="H281" i="2"/>
  <c r="H289" i="2"/>
  <c r="H297" i="2"/>
  <c r="H305" i="2"/>
  <c r="H313" i="2"/>
  <c r="H321" i="2"/>
  <c r="H329" i="2"/>
  <c r="H337" i="2"/>
  <c r="H345" i="2"/>
  <c r="H353" i="2"/>
  <c r="H364" i="2"/>
  <c r="H380" i="2"/>
  <c r="H396" i="2"/>
  <c r="H412" i="2"/>
  <c r="H428" i="2"/>
  <c r="H438" i="2"/>
  <c r="H442" i="2"/>
  <c r="H446" i="2"/>
  <c r="H450" i="2"/>
  <c r="H454" i="2"/>
  <c r="H458" i="2"/>
  <c r="H462" i="2"/>
  <c r="H466" i="2"/>
  <c r="H470" i="2"/>
  <c r="H474" i="2"/>
  <c r="H478" i="2"/>
  <c r="H482" i="2"/>
  <c r="H656" i="2"/>
  <c r="H952" i="2"/>
  <c r="H838" i="2"/>
  <c r="H93" i="2"/>
  <c r="H108" i="2"/>
  <c r="H37" i="2"/>
  <c r="H69" i="2"/>
  <c r="H3" i="2"/>
  <c r="H204" i="2"/>
  <c r="H212" i="2"/>
  <c r="H220" i="2"/>
  <c r="H228" i="2"/>
  <c r="H236" i="2"/>
  <c r="H244" i="2"/>
  <c r="H252" i="2"/>
  <c r="H260" i="2"/>
  <c r="H268" i="2"/>
  <c r="H276" i="2"/>
  <c r="H8" i="2"/>
  <c r="H68" i="2"/>
  <c r="H197" i="2"/>
  <c r="H117" i="2"/>
  <c r="H131" i="2"/>
  <c r="H145" i="2"/>
  <c r="H141" i="2"/>
  <c r="H169" i="2"/>
  <c r="H285" i="2"/>
  <c r="H293" i="2"/>
  <c r="H301" i="2"/>
  <c r="H309" i="2"/>
  <c r="H317" i="2"/>
  <c r="H325" i="2"/>
  <c r="H333" i="2"/>
  <c r="I333" i="2" s="1"/>
  <c r="L333" i="2" s="1"/>
  <c r="H341" i="2"/>
  <c r="H349" i="2"/>
  <c r="H356" i="2"/>
  <c r="H372" i="2"/>
  <c r="H388" i="2"/>
  <c r="H404" i="2"/>
  <c r="H420" i="2"/>
  <c r="H436" i="2"/>
  <c r="H440" i="2"/>
  <c r="H444" i="2"/>
  <c r="H448" i="2"/>
  <c r="H452" i="2"/>
  <c r="H456" i="2"/>
  <c r="H460" i="2"/>
  <c r="H464" i="2"/>
  <c r="H468" i="2"/>
  <c r="H472" i="2"/>
  <c r="H476" i="2"/>
  <c r="H480" i="2"/>
  <c r="H484" i="2"/>
  <c r="H488" i="2"/>
  <c r="H492" i="2"/>
  <c r="H496" i="2"/>
  <c r="H500" i="2"/>
  <c r="H504" i="2"/>
  <c r="H508" i="2"/>
  <c r="H512" i="2"/>
  <c r="H516" i="2"/>
  <c r="H520" i="2"/>
  <c r="H524" i="2"/>
  <c r="H528" i="2"/>
  <c r="H532" i="2"/>
  <c r="H536" i="2"/>
  <c r="H26" i="2"/>
  <c r="H181" i="2"/>
  <c r="H282" i="2"/>
  <c r="H290" i="2"/>
  <c r="H298" i="2"/>
  <c r="H306" i="2"/>
  <c r="H314" i="2"/>
  <c r="H322" i="2"/>
  <c r="H330" i="2"/>
  <c r="H338" i="2"/>
  <c r="H346" i="2"/>
  <c r="H354" i="2"/>
  <c r="H370" i="2"/>
  <c r="H386" i="2"/>
  <c r="H402" i="2"/>
  <c r="H418" i="2"/>
  <c r="H434" i="2"/>
  <c r="H662" i="2"/>
  <c r="H844" i="2"/>
  <c r="H565" i="2"/>
  <c r="H105" i="2"/>
  <c r="H9" i="2"/>
  <c r="H210" i="2"/>
  <c r="H226" i="2"/>
  <c r="H242" i="2"/>
  <c r="H258" i="2"/>
  <c r="H274" i="2"/>
  <c r="H191" i="2"/>
  <c r="H24" i="2"/>
  <c r="H165" i="2"/>
  <c r="H185" i="2"/>
  <c r="H16" i="2"/>
  <c r="H163" i="2"/>
  <c r="H193" i="2"/>
  <c r="H291" i="2"/>
  <c r="H307" i="2"/>
  <c r="H323" i="2"/>
  <c r="H339" i="2"/>
  <c r="H376" i="2"/>
  <c r="H408" i="2"/>
  <c r="H439" i="2"/>
  <c r="H447" i="2"/>
  <c r="H455" i="2"/>
  <c r="H463" i="2"/>
  <c r="H471" i="2"/>
  <c r="H479" i="2"/>
  <c r="H486" i="2"/>
  <c r="H491" i="2"/>
  <c r="H497" i="2"/>
  <c r="H502" i="2"/>
  <c r="H507" i="2"/>
  <c r="H513" i="2"/>
  <c r="H518" i="2"/>
  <c r="H523" i="2"/>
  <c r="H529" i="2"/>
  <c r="H534" i="2"/>
  <c r="H539" i="2"/>
  <c r="H137" i="2"/>
  <c r="H288" i="2"/>
  <c r="H300" i="2"/>
  <c r="H310" i="2"/>
  <c r="H320" i="2"/>
  <c r="H332" i="2"/>
  <c r="H342" i="2"/>
  <c r="H352" i="2"/>
  <c r="H374" i="2"/>
  <c r="H382" i="2"/>
  <c r="H410" i="2"/>
  <c r="H64" i="2"/>
  <c r="H383" i="2"/>
  <c r="H415" i="2"/>
  <c r="H373" i="2"/>
  <c r="H405" i="2"/>
  <c r="H551" i="2"/>
  <c r="H567" i="2"/>
  <c r="H583" i="2"/>
  <c r="H599" i="2"/>
  <c r="H387" i="2"/>
  <c r="H578" i="2"/>
  <c r="H585" i="2"/>
  <c r="H592" i="2"/>
  <c r="H610" i="2"/>
  <c r="H626" i="2"/>
  <c r="H363" i="2"/>
  <c r="H427" i="2"/>
  <c r="H570" i="2"/>
  <c r="H577" i="2"/>
  <c r="H584" i="2"/>
  <c r="H604" i="2"/>
  <c r="H620" i="2"/>
  <c r="H724" i="2"/>
  <c r="H892" i="2"/>
  <c r="H89" i="2"/>
  <c r="H27" i="2"/>
  <c r="H202" i="2"/>
  <c r="H218" i="2"/>
  <c r="H234" i="2"/>
  <c r="H250" i="2"/>
  <c r="H266" i="2"/>
  <c r="H28" i="2"/>
  <c r="H60" i="2"/>
  <c r="H182" i="2"/>
  <c r="H171" i="2"/>
  <c r="H170" i="2"/>
  <c r="H283" i="2"/>
  <c r="H299" i="2"/>
  <c r="H315" i="2"/>
  <c r="H331" i="2"/>
  <c r="H347" i="2"/>
  <c r="H360" i="2"/>
  <c r="H392" i="2"/>
  <c r="H424" i="2"/>
  <c r="H443" i="2"/>
  <c r="H451" i="2"/>
  <c r="H459" i="2"/>
  <c r="H467" i="2"/>
  <c r="H475" i="2"/>
  <c r="H483" i="2"/>
  <c r="H489" i="2"/>
  <c r="H494" i="2"/>
  <c r="H499" i="2"/>
  <c r="H505" i="2"/>
  <c r="H510" i="2"/>
  <c r="H515" i="2"/>
  <c r="H521" i="2"/>
  <c r="H526" i="2"/>
  <c r="H531" i="2"/>
  <c r="H537" i="2"/>
  <c r="H123" i="2"/>
  <c r="H284" i="2"/>
  <c r="H294" i="2"/>
  <c r="H304" i="2"/>
  <c r="H316" i="2"/>
  <c r="H326" i="2"/>
  <c r="H336" i="2"/>
  <c r="H348" i="2"/>
  <c r="H378" i="2"/>
  <c r="H406" i="2"/>
  <c r="H414" i="2"/>
  <c r="H367" i="2"/>
  <c r="H399" i="2"/>
  <c r="H431" i="2"/>
  <c r="H357" i="2"/>
  <c r="H389" i="2"/>
  <c r="H421" i="2"/>
  <c r="H543" i="2"/>
  <c r="H559" i="2"/>
  <c r="H575" i="2"/>
  <c r="H591" i="2"/>
  <c r="H355" i="2"/>
  <c r="H419" i="2"/>
  <c r="H546" i="2"/>
  <c r="H553" i="2"/>
  <c r="H560" i="2"/>
  <c r="H602" i="2"/>
  <c r="H618" i="2"/>
  <c r="H84" i="2"/>
  <c r="H194" i="2"/>
  <c r="H395" i="2"/>
  <c r="H545" i="2"/>
  <c r="H552" i="2"/>
  <c r="H612" i="2"/>
  <c r="H628" i="2"/>
  <c r="H993" i="2"/>
  <c r="H720" i="2"/>
  <c r="H822" i="2"/>
  <c r="H944" i="2"/>
  <c r="H11" i="2"/>
  <c r="H214" i="2"/>
  <c r="H246" i="2"/>
  <c r="H278" i="2"/>
  <c r="H22" i="2"/>
  <c r="H56" i="2"/>
  <c r="H190" i="2"/>
  <c r="H149" i="2"/>
  <c r="H287" i="2"/>
  <c r="H319" i="2"/>
  <c r="H351" i="2"/>
  <c r="H416" i="2"/>
  <c r="H437" i="2"/>
  <c r="H453" i="2"/>
  <c r="H469" i="2"/>
  <c r="H485" i="2"/>
  <c r="H495" i="2"/>
  <c r="H506" i="2"/>
  <c r="H517" i="2"/>
  <c r="H527" i="2"/>
  <c r="H538" i="2"/>
  <c r="H296" i="2"/>
  <c r="H318" i="2"/>
  <c r="H340" i="2"/>
  <c r="H358" i="2"/>
  <c r="H430" i="2"/>
  <c r="H391" i="2"/>
  <c r="H32" i="2"/>
  <c r="H413" i="2"/>
  <c r="H544" i="2"/>
  <c r="H576" i="2"/>
  <c r="H379" i="2"/>
  <c r="H568" i="2"/>
  <c r="H600" i="2"/>
  <c r="H608" i="2"/>
  <c r="H616" i="2"/>
  <c r="H624" i="2"/>
  <c r="H1001" i="2"/>
  <c r="H989" i="2"/>
  <c r="H973" i="2"/>
  <c r="H957" i="2"/>
  <c r="H941" i="2"/>
  <c r="H925" i="2"/>
  <c r="H909" i="2"/>
  <c r="H893" i="2"/>
  <c r="H877" i="2"/>
  <c r="H861" i="2"/>
  <c r="H845" i="2"/>
  <c r="H839" i="2"/>
  <c r="H831" i="2"/>
  <c r="H823" i="2"/>
  <c r="H815" i="2"/>
  <c r="H807" i="2"/>
  <c r="H799" i="2"/>
  <c r="H791" i="2"/>
  <c r="H783" i="2"/>
  <c r="H775" i="2"/>
  <c r="H767" i="2"/>
  <c r="H759" i="2"/>
  <c r="H751" i="2"/>
  <c r="H743" i="2"/>
  <c r="H735" i="2"/>
  <c r="H727" i="2"/>
  <c r="H719" i="2"/>
  <c r="H711" i="2"/>
  <c r="H703" i="2"/>
  <c r="H695" i="2"/>
  <c r="H687" i="2"/>
  <c r="H679" i="2"/>
  <c r="H671" i="2"/>
  <c r="H663" i="2"/>
  <c r="H655" i="2"/>
  <c r="H647" i="2"/>
  <c r="H639" i="2"/>
  <c r="H631" i="2"/>
  <c r="H556" i="2"/>
  <c r="H542" i="2"/>
  <c r="H385" i="2"/>
  <c r="H153" i="2"/>
  <c r="H998" i="2"/>
  <c r="H982" i="2"/>
  <c r="H966" i="2"/>
  <c r="H950" i="2"/>
  <c r="H934" i="2"/>
  <c r="H918" i="2"/>
  <c r="H902" i="2"/>
  <c r="H886" i="2"/>
  <c r="H870" i="2"/>
  <c r="H854" i="2"/>
  <c r="H617" i="2"/>
  <c r="H580" i="2"/>
  <c r="H566" i="2"/>
  <c r="H956" i="2"/>
  <c r="H97" i="2"/>
  <c r="H222" i="2"/>
  <c r="H254" i="2"/>
  <c r="H175" i="2"/>
  <c r="H295" i="2"/>
  <c r="H327" i="2"/>
  <c r="H400" i="2"/>
  <c r="H441" i="2"/>
  <c r="H457" i="2"/>
  <c r="H473" i="2"/>
  <c r="H487" i="2"/>
  <c r="H498" i="2"/>
  <c r="H509" i="2"/>
  <c r="H519" i="2"/>
  <c r="H530" i="2"/>
  <c r="H48" i="2"/>
  <c r="H280" i="2"/>
  <c r="H302" i="2"/>
  <c r="H324" i="2"/>
  <c r="H344" i="2"/>
  <c r="H362" i="2"/>
  <c r="H390" i="2"/>
  <c r="H375" i="2"/>
  <c r="H672" i="2"/>
  <c r="H25" i="2"/>
  <c r="H42" i="2"/>
  <c r="H58" i="2"/>
  <c r="H74" i="2"/>
  <c r="H230" i="2"/>
  <c r="H262" i="2"/>
  <c r="H195" i="2"/>
  <c r="H80" i="2"/>
  <c r="H303" i="2"/>
  <c r="H335" i="2"/>
  <c r="H384" i="2"/>
  <c r="H445" i="2"/>
  <c r="H461" i="2"/>
  <c r="H477" i="2"/>
  <c r="H490" i="2"/>
  <c r="H501" i="2"/>
  <c r="H511" i="2"/>
  <c r="H522" i="2"/>
  <c r="H533" i="2"/>
  <c r="H186" i="2"/>
  <c r="H286" i="2"/>
  <c r="H308" i="2"/>
  <c r="H328" i="2"/>
  <c r="H350" i="2"/>
  <c r="H366" i="2"/>
  <c r="H394" i="2"/>
  <c r="H422" i="2"/>
  <c r="H18" i="2"/>
  <c r="H199" i="2"/>
  <c r="H359" i="2"/>
  <c r="H423" i="2"/>
  <c r="H381" i="2"/>
  <c r="H547" i="2"/>
  <c r="H555" i="2"/>
  <c r="H563" i="2"/>
  <c r="H571" i="2"/>
  <c r="H579" i="2"/>
  <c r="H587" i="2"/>
  <c r="H595" i="2"/>
  <c r="H403" i="2"/>
  <c r="H562" i="2"/>
  <c r="H594" i="2"/>
  <c r="H121" i="2"/>
  <c r="H554" i="2"/>
  <c r="H586" i="2"/>
  <c r="H981" i="2"/>
  <c r="H965" i="2"/>
  <c r="H949" i="2"/>
  <c r="H933" i="2"/>
  <c r="H917" i="2"/>
  <c r="H901" i="2"/>
  <c r="H885" i="2"/>
  <c r="H869" i="2"/>
  <c r="H853" i="2"/>
  <c r="H835" i="2"/>
  <c r="H827" i="2"/>
  <c r="H819" i="2"/>
  <c r="H811" i="2"/>
  <c r="H803" i="2"/>
  <c r="H795" i="2"/>
  <c r="H787" i="2"/>
  <c r="H779" i="2"/>
  <c r="H771" i="2"/>
  <c r="H763" i="2"/>
  <c r="H755" i="2"/>
  <c r="H747" i="2"/>
  <c r="H739" i="2"/>
  <c r="H731" i="2"/>
  <c r="H723" i="2"/>
  <c r="H715" i="2"/>
  <c r="H707" i="2"/>
  <c r="H699" i="2"/>
  <c r="H691" i="2"/>
  <c r="H683" i="2"/>
  <c r="H675" i="2"/>
  <c r="H667" i="2"/>
  <c r="H659" i="2"/>
  <c r="H651" i="2"/>
  <c r="H643" i="2"/>
  <c r="H635" i="2"/>
  <c r="H615" i="2"/>
  <c r="H549" i="2"/>
  <c r="H990" i="2"/>
  <c r="H974" i="2"/>
  <c r="H958" i="2"/>
  <c r="H942" i="2"/>
  <c r="H926" i="2"/>
  <c r="H910" i="2"/>
  <c r="H894" i="2"/>
  <c r="H878" i="2"/>
  <c r="H862" i="2"/>
  <c r="H846" i="2"/>
  <c r="H601" i="2"/>
  <c r="H573" i="2"/>
  <c r="H393" i="2"/>
  <c r="H187" i="2"/>
  <c r="H660" i="2"/>
  <c r="H206" i="2"/>
  <c r="H238" i="2"/>
  <c r="H270" i="2"/>
  <c r="H178" i="2"/>
  <c r="H113" i="2"/>
  <c r="H174" i="2"/>
  <c r="H279" i="2"/>
  <c r="H311" i="2"/>
  <c r="H343" i="2"/>
  <c r="H368" i="2"/>
  <c r="H432" i="2"/>
  <c r="H449" i="2"/>
  <c r="H465" i="2"/>
  <c r="H481" i="2"/>
  <c r="H493" i="2"/>
  <c r="H503" i="2"/>
  <c r="H514" i="2"/>
  <c r="H525" i="2"/>
  <c r="H535" i="2"/>
  <c r="H292" i="2"/>
  <c r="H312" i="2"/>
  <c r="H334" i="2"/>
  <c r="H398" i="2"/>
  <c r="H426" i="2"/>
  <c r="H157" i="2"/>
  <c r="H407" i="2"/>
  <c r="H365" i="2"/>
  <c r="H429" i="2"/>
  <c r="H371" i="2"/>
  <c r="H606" i="2"/>
  <c r="H614" i="2"/>
  <c r="H622" i="2"/>
  <c r="H630" i="2"/>
  <c r="H609" i="2"/>
  <c r="H625" i="2"/>
  <c r="H588" i="2"/>
  <c r="H607" i="2"/>
  <c r="H623" i="2"/>
  <c r="H641" i="2"/>
  <c r="H657" i="2"/>
  <c r="H673" i="2"/>
  <c r="H689" i="2"/>
  <c r="H705" i="2"/>
  <c r="H721" i="2"/>
  <c r="H737" i="2"/>
  <c r="H753" i="2"/>
  <c r="H769" i="2"/>
  <c r="H785" i="2"/>
  <c r="H801" i="2"/>
  <c r="H817" i="2"/>
  <c r="H833" i="2"/>
  <c r="H569" i="2"/>
  <c r="F991" i="2"/>
  <c r="F974" i="2"/>
  <c r="G412" i="2"/>
  <c r="G454" i="2"/>
  <c r="G568" i="2"/>
  <c r="G168" i="2"/>
  <c r="G380" i="2"/>
  <c r="G498" i="2"/>
  <c r="G569" i="2"/>
  <c r="G614" i="2"/>
  <c r="G178" i="2"/>
  <c r="G514" i="2"/>
  <c r="G356" i="2"/>
  <c r="G440" i="2"/>
  <c r="G486" i="2"/>
  <c r="G561" i="2"/>
  <c r="G470" i="2"/>
  <c r="G466" i="2"/>
  <c r="G482" i="2"/>
  <c r="G575" i="2"/>
  <c r="G388" i="2"/>
  <c r="G534" i="2"/>
  <c r="G450" i="2"/>
  <c r="G551" i="2"/>
  <c r="G3" i="2"/>
  <c r="G7" i="2"/>
  <c r="G11" i="2"/>
  <c r="G15" i="2"/>
  <c r="G19" i="2"/>
  <c r="G23" i="2"/>
  <c r="G27" i="2"/>
  <c r="G420" i="2"/>
  <c r="G276" i="2"/>
  <c r="G593" i="2"/>
  <c r="G583" i="2"/>
  <c r="G530" i="2"/>
  <c r="G622" i="2"/>
  <c r="G544" i="2"/>
  <c r="G5" i="2"/>
  <c r="G9" i="2"/>
  <c r="G13" i="2"/>
  <c r="G17" i="2"/>
  <c r="G21" i="2"/>
  <c r="G25" i="2"/>
  <c r="G29" i="2"/>
  <c r="G616" i="2"/>
  <c r="G442" i="2"/>
  <c r="G6" i="2"/>
  <c r="G14" i="2"/>
  <c r="G22" i="2"/>
  <c r="G30" i="2"/>
  <c r="G34" i="2"/>
  <c r="G38" i="2"/>
  <c r="G42" i="2"/>
  <c r="G46" i="2"/>
  <c r="G50" i="2"/>
  <c r="G54" i="2"/>
  <c r="G58" i="2"/>
  <c r="G62" i="2"/>
  <c r="G66" i="2"/>
  <c r="G70" i="2"/>
  <c r="G74" i="2"/>
  <c r="G78" i="2"/>
  <c r="G82" i="2"/>
  <c r="G86" i="2"/>
  <c r="G606" i="2"/>
  <c r="G518" i="2"/>
  <c r="G543" i="2"/>
  <c r="G600" i="2"/>
  <c r="G630" i="2"/>
  <c r="G10" i="2"/>
  <c r="G18" i="2"/>
  <c r="G26" i="2"/>
  <c r="G32" i="2"/>
  <c r="G36" i="2"/>
  <c r="G40" i="2"/>
  <c r="G44" i="2"/>
  <c r="G48" i="2"/>
  <c r="G52" i="2"/>
  <c r="G56" i="2"/>
  <c r="G60" i="2"/>
  <c r="G64" i="2"/>
  <c r="G68" i="2"/>
  <c r="G72" i="2"/>
  <c r="G76" i="2"/>
  <c r="G80" i="2"/>
  <c r="G84" i="2"/>
  <c r="G233" i="2"/>
  <c r="G16" i="2"/>
  <c r="G31" i="2"/>
  <c r="G39" i="2"/>
  <c r="G47" i="2"/>
  <c r="G55" i="2"/>
  <c r="G63" i="2"/>
  <c r="G71" i="2"/>
  <c r="G79" i="2"/>
  <c r="G87" i="2"/>
  <c r="G117" i="2"/>
  <c r="G133" i="2"/>
  <c r="G149" i="2"/>
  <c r="G165" i="2"/>
  <c r="G111" i="2"/>
  <c r="G127" i="2"/>
  <c r="G143" i="2"/>
  <c r="G159" i="2"/>
  <c r="G175" i="2"/>
  <c r="G191" i="2"/>
  <c r="G100" i="2"/>
  <c r="G114" i="2"/>
  <c r="G146" i="2"/>
  <c r="G576" i="2"/>
  <c r="G8" i="2"/>
  <c r="G24" i="2"/>
  <c r="G35" i="2"/>
  <c r="G43" i="2"/>
  <c r="G51" i="2"/>
  <c r="G59" i="2"/>
  <c r="G67" i="2"/>
  <c r="G75" i="2"/>
  <c r="G83" i="2"/>
  <c r="G125" i="2"/>
  <c r="G141" i="2"/>
  <c r="G157" i="2"/>
  <c r="G119" i="2"/>
  <c r="G135" i="2"/>
  <c r="G151" i="2"/>
  <c r="G167" i="2"/>
  <c r="G183" i="2"/>
  <c r="G199" i="2"/>
  <c r="G92" i="2"/>
  <c r="G108" i="2"/>
  <c r="G130" i="2"/>
  <c r="G162" i="2"/>
  <c r="G186" i="2"/>
  <c r="G193" i="2"/>
  <c r="G200" i="2"/>
  <c r="G216" i="2"/>
  <c r="G232" i="2"/>
  <c r="G102" i="2"/>
  <c r="G174" i="2"/>
  <c r="G223" i="2"/>
  <c r="G230" i="2"/>
  <c r="G247" i="2"/>
  <c r="G263" i="2"/>
  <c r="G279" i="2"/>
  <c r="G283" i="2"/>
  <c r="G287" i="2"/>
  <c r="G291" i="2"/>
  <c r="G295" i="2"/>
  <c r="G299" i="2"/>
  <c r="G303" i="2"/>
  <c r="G307" i="2"/>
  <c r="G311" i="2"/>
  <c r="G315" i="2"/>
  <c r="G319" i="2"/>
  <c r="G323" i="2"/>
  <c r="G327" i="2"/>
  <c r="G624" i="2"/>
  <c r="G28" i="2"/>
  <c r="G45" i="2"/>
  <c r="G61" i="2"/>
  <c r="G77" i="2"/>
  <c r="G212" i="2"/>
  <c r="G224" i="2"/>
  <c r="G91" i="2"/>
  <c r="G181" i="2"/>
  <c r="G221" i="2"/>
  <c r="G251" i="2"/>
  <c r="G282" i="2"/>
  <c r="G288" i="2"/>
  <c r="G293" i="2"/>
  <c r="G298" i="2"/>
  <c r="G304" i="2"/>
  <c r="G309" i="2"/>
  <c r="G314" i="2"/>
  <c r="G320" i="2"/>
  <c r="G325" i="2"/>
  <c r="G330" i="2"/>
  <c r="G334" i="2"/>
  <c r="G338" i="2"/>
  <c r="G342" i="2"/>
  <c r="G346" i="2"/>
  <c r="G350" i="2"/>
  <c r="G354" i="2"/>
  <c r="G89" i="2"/>
  <c r="G110" i="2"/>
  <c r="G124" i="2"/>
  <c r="G196" i="2"/>
  <c r="G249" i="2"/>
  <c r="G265" i="2"/>
  <c r="G93" i="2"/>
  <c r="G198" i="2"/>
  <c r="G227" i="2"/>
  <c r="G250" i="2"/>
  <c r="G359" i="2"/>
  <c r="G375" i="2"/>
  <c r="G391" i="2"/>
  <c r="G407" i="2"/>
  <c r="G423" i="2"/>
  <c r="G608" i="2"/>
  <c r="G448" i="2"/>
  <c r="G502" i="2"/>
  <c r="G12" i="2"/>
  <c r="G37" i="2"/>
  <c r="G53" i="2"/>
  <c r="G69" i="2"/>
  <c r="G85" i="2"/>
  <c r="G113" i="2"/>
  <c r="G121" i="2"/>
  <c r="G129" i="2"/>
  <c r="G137" i="2"/>
  <c r="G145" i="2"/>
  <c r="G153" i="2"/>
  <c r="G161" i="2"/>
  <c r="G169" i="2"/>
  <c r="G115" i="2"/>
  <c r="G123" i="2"/>
  <c r="G131" i="2"/>
  <c r="G139" i="2"/>
  <c r="G147" i="2"/>
  <c r="G155" i="2"/>
  <c r="G163" i="2"/>
  <c r="G171" i="2"/>
  <c r="G179" i="2"/>
  <c r="G187" i="2"/>
  <c r="G195" i="2"/>
  <c r="I195" i="2" s="1"/>
  <c r="J195" i="2" s="1"/>
  <c r="G96" i="2"/>
  <c r="G122" i="2"/>
  <c r="G138" i="2"/>
  <c r="G154" i="2"/>
  <c r="G170" i="2"/>
  <c r="G177" i="2"/>
  <c r="G184" i="2"/>
  <c r="G208" i="2"/>
  <c r="G228" i="2"/>
  <c r="G107" i="2"/>
  <c r="G140" i="2"/>
  <c r="G158" i="2"/>
  <c r="G176" i="2"/>
  <c r="G188" i="2"/>
  <c r="G207" i="2"/>
  <c r="G235" i="2"/>
  <c r="G267" i="2"/>
  <c r="G280" i="2"/>
  <c r="G285" i="2"/>
  <c r="G290" i="2"/>
  <c r="G296" i="2"/>
  <c r="G301" i="2"/>
  <c r="G306" i="2"/>
  <c r="I306" i="2" s="1"/>
  <c r="L306" i="2" s="1"/>
  <c r="G312" i="2"/>
  <c r="G317" i="2"/>
  <c r="G322" i="2"/>
  <c r="G328" i="2"/>
  <c r="G332" i="2"/>
  <c r="G336" i="2"/>
  <c r="G340" i="2"/>
  <c r="G344" i="2"/>
  <c r="G348" i="2"/>
  <c r="G352" i="2"/>
  <c r="G99" i="2"/>
  <c r="G160" i="2"/>
  <c r="G182" i="2"/>
  <c r="G215" i="2"/>
  <c r="G222" i="2"/>
  <c r="G229" i="2"/>
  <c r="G241" i="2"/>
  <c r="G257" i="2"/>
  <c r="G273" i="2"/>
  <c r="G234" i="2"/>
  <c r="G266" i="2"/>
  <c r="G367" i="2"/>
  <c r="G383" i="2"/>
  <c r="G399" i="2"/>
  <c r="G415" i="2"/>
  <c r="G431" i="2"/>
  <c r="G98" i="2"/>
  <c r="G262" i="2"/>
  <c r="G365" i="2"/>
  <c r="G381" i="2"/>
  <c r="G397" i="2"/>
  <c r="I397" i="2" s="1"/>
  <c r="L397" i="2" s="1"/>
  <c r="G413" i="2"/>
  <c r="G429" i="2"/>
  <c r="G4" i="2"/>
  <c r="G49" i="2"/>
  <c r="G81" i="2"/>
  <c r="G204" i="2"/>
  <c r="G112" i="2"/>
  <c r="G239" i="2"/>
  <c r="G255" i="2"/>
  <c r="G271" i="2"/>
  <c r="G289" i="2"/>
  <c r="G300" i="2"/>
  <c r="G310" i="2"/>
  <c r="G321" i="2"/>
  <c r="G331" i="2"/>
  <c r="G339" i="2"/>
  <c r="G347" i="2"/>
  <c r="G142" i="2"/>
  <c r="G189" i="2"/>
  <c r="G120" i="2"/>
  <c r="G242" i="2"/>
  <c r="G258" i="2"/>
  <c r="G274" i="2"/>
  <c r="G355" i="2"/>
  <c r="G387" i="2"/>
  <c r="G419" i="2"/>
  <c r="I419" i="2" s="1"/>
  <c r="M419" i="2" s="1"/>
  <c r="G109" i="2"/>
  <c r="G166" i="2"/>
  <c r="G238" i="2"/>
  <c r="G278" i="2"/>
  <c r="G361" i="2"/>
  <c r="G389" i="2"/>
  <c r="G417" i="2"/>
  <c r="G425" i="2"/>
  <c r="G190" i="2"/>
  <c r="G362" i="2"/>
  <c r="G394" i="2"/>
  <c r="G426" i="2"/>
  <c r="G192" i="2"/>
  <c r="G268" i="2"/>
  <c r="G384" i="2"/>
  <c r="G416" i="2"/>
  <c r="G437" i="2"/>
  <c r="G445" i="2"/>
  <c r="G453" i="2"/>
  <c r="G461" i="2"/>
  <c r="G469" i="2"/>
  <c r="G477" i="2"/>
  <c r="G485" i="2"/>
  <c r="G493" i="2"/>
  <c r="G501" i="2"/>
  <c r="G509" i="2"/>
  <c r="G517" i="2"/>
  <c r="G525" i="2"/>
  <c r="G533" i="2"/>
  <c r="G546" i="2"/>
  <c r="G562" i="2"/>
  <c r="G578" i="2"/>
  <c r="G594" i="2"/>
  <c r="G164" i="2"/>
  <c r="G366" i="2"/>
  <c r="G430" i="2"/>
  <c r="G480" i="2"/>
  <c r="G512" i="2"/>
  <c r="G557" i="2"/>
  <c r="G564" i="2"/>
  <c r="G571" i="2"/>
  <c r="G605" i="2"/>
  <c r="G621" i="2"/>
  <c r="G150" i="2"/>
  <c r="G406" i="2"/>
  <c r="G468" i="2"/>
  <c r="G500" i="2"/>
  <c r="G532" i="2"/>
  <c r="G549" i="2"/>
  <c r="G556" i="2"/>
  <c r="G563" i="2"/>
  <c r="G615" i="2"/>
  <c r="G631" i="2"/>
  <c r="G635" i="2"/>
  <c r="G639" i="2"/>
  <c r="G643" i="2"/>
  <c r="G647" i="2"/>
  <c r="G651" i="2"/>
  <c r="G655" i="2"/>
  <c r="G659" i="2"/>
  <c r="G663" i="2"/>
  <c r="G667" i="2"/>
  <c r="G671" i="2"/>
  <c r="G675" i="2"/>
  <c r="G679" i="2"/>
  <c r="G683" i="2"/>
  <c r="G687" i="2"/>
  <c r="G691" i="2"/>
  <c r="G695" i="2"/>
  <c r="G699" i="2"/>
  <c r="G703" i="2"/>
  <c r="G260" i="2"/>
  <c r="G33" i="2"/>
  <c r="G65" i="2"/>
  <c r="G104" i="2"/>
  <c r="G220" i="2"/>
  <c r="G205" i="2"/>
  <c r="G243" i="2"/>
  <c r="G259" i="2"/>
  <c r="G275" i="2"/>
  <c r="G284" i="2"/>
  <c r="G294" i="2"/>
  <c r="G305" i="2"/>
  <c r="G316" i="2"/>
  <c r="G326" i="2"/>
  <c r="G335" i="2"/>
  <c r="G343" i="2"/>
  <c r="G351" i="2"/>
  <c r="G105" i="2"/>
  <c r="G194" i="2"/>
  <c r="G206" i="2"/>
  <c r="G103" i="2"/>
  <c r="G134" i="2"/>
  <c r="G209" i="2"/>
  <c r="G371" i="2"/>
  <c r="G403" i="2"/>
  <c r="G435" i="2"/>
  <c r="G152" i="2"/>
  <c r="G246" i="2"/>
  <c r="G270" i="2"/>
  <c r="G357" i="2"/>
  <c r="G385" i="2"/>
  <c r="G393" i="2"/>
  <c r="G421" i="2"/>
  <c r="G256" i="2"/>
  <c r="G378" i="2"/>
  <c r="G410" i="2"/>
  <c r="G118" i="2"/>
  <c r="G173" i="2"/>
  <c r="G236" i="2"/>
  <c r="G368" i="2"/>
  <c r="G400" i="2"/>
  <c r="G432" i="2"/>
  <c r="G441" i="2"/>
  <c r="G449" i="2"/>
  <c r="G457" i="2"/>
  <c r="G465" i="2"/>
  <c r="G473" i="2"/>
  <c r="G481" i="2"/>
  <c r="G489" i="2"/>
  <c r="G497" i="2"/>
  <c r="G505" i="2"/>
  <c r="G513" i="2"/>
  <c r="G521" i="2"/>
  <c r="G529" i="2"/>
  <c r="G537" i="2"/>
  <c r="G554" i="2"/>
  <c r="G570" i="2"/>
  <c r="G586" i="2"/>
  <c r="G106" i="2"/>
  <c r="G203" i="2"/>
  <c r="G398" i="2"/>
  <c r="G464" i="2"/>
  <c r="G496" i="2"/>
  <c r="G528" i="2"/>
  <c r="G589" i="2"/>
  <c r="G596" i="2"/>
  <c r="G613" i="2"/>
  <c r="G629" i="2"/>
  <c r="G248" i="2"/>
  <c r="G374" i="2"/>
  <c r="G452" i="2"/>
  <c r="G484" i="2"/>
  <c r="G516" i="2"/>
  <c r="G581" i="2"/>
  <c r="G588" i="2"/>
  <c r="G595" i="2"/>
  <c r="G607" i="2"/>
  <c r="G623" i="2"/>
  <c r="G633" i="2"/>
  <c r="G637" i="2"/>
  <c r="G641" i="2"/>
  <c r="G645" i="2"/>
  <c r="G649" i="2"/>
  <c r="G653" i="2"/>
  <c r="G657" i="2"/>
  <c r="G661" i="2"/>
  <c r="G665" i="2"/>
  <c r="G669" i="2"/>
  <c r="G673" i="2"/>
  <c r="G677" i="2"/>
  <c r="G681" i="2"/>
  <c r="G685" i="2"/>
  <c r="G689" i="2"/>
  <c r="G693" i="2"/>
  <c r="G697" i="2"/>
  <c r="G701" i="2"/>
  <c r="G705" i="2"/>
  <c r="G709" i="2"/>
  <c r="G713" i="2"/>
  <c r="G717" i="2"/>
  <c r="G721" i="2"/>
  <c r="G725" i="2"/>
  <c r="G729" i="2"/>
  <c r="G733" i="2"/>
  <c r="G737" i="2"/>
  <c r="G741" i="2"/>
  <c r="G745" i="2"/>
  <c r="G749" i="2"/>
  <c r="G753" i="2"/>
  <c r="G757" i="2"/>
  <c r="G761" i="2"/>
  <c r="G765" i="2"/>
  <c r="G769" i="2"/>
  <c r="G773" i="2"/>
  <c r="G777" i="2"/>
  <c r="G781" i="2"/>
  <c r="G785" i="2"/>
  <c r="G789" i="2"/>
  <c r="G793" i="2"/>
  <c r="G797" i="2"/>
  <c r="G801" i="2"/>
  <c r="G805" i="2"/>
  <c r="G809" i="2"/>
  <c r="G813" i="2"/>
  <c r="G817" i="2"/>
  <c r="G821" i="2"/>
  <c r="G825" i="2"/>
  <c r="G829" i="2"/>
  <c r="G833" i="2"/>
  <c r="G837" i="2"/>
  <c r="G841" i="2"/>
  <c r="G845" i="2"/>
  <c r="G849" i="2"/>
  <c r="G853" i="2"/>
  <c r="G857" i="2"/>
  <c r="G861" i="2"/>
  <c r="G865" i="2"/>
  <c r="G869" i="2"/>
  <c r="G873" i="2"/>
  <c r="G877" i="2"/>
  <c r="G881" i="2"/>
  <c r="G885" i="2"/>
  <c r="G889" i="2"/>
  <c r="G893" i="2"/>
  <c r="G897" i="2"/>
  <c r="G901" i="2"/>
  <c r="G905" i="2"/>
  <c r="G909" i="2"/>
  <c r="G913" i="2"/>
  <c r="G917" i="2"/>
  <c r="G921" i="2"/>
  <c r="G925" i="2"/>
  <c r="G929" i="2"/>
  <c r="G933" i="2"/>
  <c r="G937" i="2"/>
  <c r="G941" i="2"/>
  <c r="G945" i="2"/>
  <c r="G949" i="2"/>
  <c r="G953" i="2"/>
  <c r="G957" i="2"/>
  <c r="G961" i="2"/>
  <c r="G965" i="2"/>
  <c r="G969" i="2"/>
  <c r="G973" i="2"/>
  <c r="G977" i="2"/>
  <c r="G981" i="2"/>
  <c r="G985" i="2"/>
  <c r="G989" i="2"/>
  <c r="I989" i="2" s="1"/>
  <c r="J989" i="2" s="1"/>
  <c r="G993" i="2"/>
  <c r="G997" i="2"/>
  <c r="G1001" i="2"/>
  <c r="F2" i="2"/>
  <c r="F285" i="2"/>
  <c r="F349" i="2"/>
  <c r="G436" i="2"/>
  <c r="G462" i="2"/>
  <c r="G526" i="2"/>
  <c r="G545" i="2"/>
  <c r="G559" i="2"/>
  <c r="G612" i="2"/>
  <c r="F633" i="2"/>
  <c r="F641" i="2"/>
  <c r="F649" i="2"/>
  <c r="F657" i="2"/>
  <c r="F665" i="2"/>
  <c r="F673" i="2"/>
  <c r="F681" i="2"/>
  <c r="I681" i="2" s="1"/>
  <c r="F689" i="2"/>
  <c r="F697" i="2"/>
  <c r="F705" i="2"/>
  <c r="F713" i="2"/>
  <c r="F721" i="2"/>
  <c r="F729" i="2"/>
  <c r="F737" i="2"/>
  <c r="F745" i="2"/>
  <c r="F753" i="2"/>
  <c r="F761" i="2"/>
  <c r="F769" i="2"/>
  <c r="F777" i="2"/>
  <c r="F785" i="2"/>
  <c r="F793" i="2"/>
  <c r="F801" i="2"/>
  <c r="F809" i="2"/>
  <c r="F817" i="2"/>
  <c r="F825" i="2"/>
  <c r="F833" i="2"/>
  <c r="F841" i="2"/>
  <c r="F857" i="2"/>
  <c r="F873" i="2"/>
  <c r="F889" i="2"/>
  <c r="F905" i="2"/>
  <c r="F921" i="2"/>
  <c r="F937" i="2"/>
  <c r="F953" i="2"/>
  <c r="F969" i="2"/>
  <c r="F985" i="2"/>
  <c r="F1001" i="2"/>
  <c r="G226" i="2"/>
  <c r="F305" i="2"/>
  <c r="G364" i="2"/>
  <c r="F407" i="2"/>
  <c r="G446" i="2"/>
  <c r="G490" i="2"/>
  <c r="G592" i="2"/>
  <c r="G626" i="2"/>
  <c r="F848" i="2"/>
  <c r="F864" i="2"/>
  <c r="F880" i="2"/>
  <c r="F896" i="2"/>
  <c r="F912" i="2"/>
  <c r="F928" i="2"/>
  <c r="F944" i="2"/>
  <c r="F960" i="2"/>
  <c r="F976" i="2"/>
  <c r="F992" i="2"/>
  <c r="G1000" i="2"/>
  <c r="G995" i="2"/>
  <c r="G990" i="2"/>
  <c r="G984" i="2"/>
  <c r="G979" i="2"/>
  <c r="G974" i="2"/>
  <c r="G968" i="2"/>
  <c r="G963" i="2"/>
  <c r="G958" i="2"/>
  <c r="G952" i="2"/>
  <c r="G947" i="2"/>
  <c r="G942" i="2"/>
  <c r="G936" i="2"/>
  <c r="G931" i="2"/>
  <c r="G926" i="2"/>
  <c r="G920" i="2"/>
  <c r="G915" i="2"/>
  <c r="G910" i="2"/>
  <c r="G904" i="2"/>
  <c r="G899" i="2"/>
  <c r="G894" i="2"/>
  <c r="G888" i="2"/>
  <c r="G883" i="2"/>
  <c r="G878" i="2"/>
  <c r="G872" i="2"/>
  <c r="G867" i="2"/>
  <c r="G862" i="2"/>
  <c r="G856" i="2"/>
  <c r="G851" i="2"/>
  <c r="G846" i="2"/>
  <c r="G840" i="2"/>
  <c r="G835" i="2"/>
  <c r="G830" i="2"/>
  <c r="G824" i="2"/>
  <c r="G819" i="2"/>
  <c r="G814" i="2"/>
  <c r="G808" i="2"/>
  <c r="G803" i="2"/>
  <c r="G798" i="2"/>
  <c r="G792" i="2"/>
  <c r="G787" i="2"/>
  <c r="G782" i="2"/>
  <c r="G776" i="2"/>
  <c r="G771" i="2"/>
  <c r="G766" i="2"/>
  <c r="G760" i="2"/>
  <c r="G755" i="2"/>
  <c r="G750" i="2"/>
  <c r="G744" i="2"/>
  <c r="G739" i="2"/>
  <c r="G734" i="2"/>
  <c r="G728" i="2"/>
  <c r="G723" i="2"/>
  <c r="G718" i="2"/>
  <c r="G712" i="2"/>
  <c r="G707" i="2"/>
  <c r="G700" i="2"/>
  <c r="G692" i="2"/>
  <c r="G684" i="2"/>
  <c r="G676" i="2"/>
  <c r="G668" i="2"/>
  <c r="G660" i="2"/>
  <c r="G652" i="2"/>
  <c r="G644" i="2"/>
  <c r="G636" i="2"/>
  <c r="G627" i="2"/>
  <c r="G619" i="2"/>
  <c r="G611" i="2"/>
  <c r="G603" i="2"/>
  <c r="G597" i="2"/>
  <c r="G565" i="2"/>
  <c r="G492" i="2"/>
  <c r="F401" i="2"/>
  <c r="G358" i="2"/>
  <c r="F296" i="2"/>
  <c r="G573" i="2"/>
  <c r="G541" i="2"/>
  <c r="G504" i="2"/>
  <c r="F361" i="2"/>
  <c r="I361" i="2" s="1"/>
  <c r="L361" i="2" s="1"/>
  <c r="F300" i="2"/>
  <c r="F243" i="2"/>
  <c r="G136" i="2"/>
  <c r="G539" i="2"/>
  <c r="G523" i="2"/>
  <c r="G507" i="2"/>
  <c r="G491" i="2"/>
  <c r="G475" i="2"/>
  <c r="G459" i="2"/>
  <c r="G443" i="2"/>
  <c r="G424" i="2"/>
  <c r="F403" i="2"/>
  <c r="G360" i="2"/>
  <c r="F331" i="2"/>
  <c r="F299" i="2"/>
  <c r="F263" i="2"/>
  <c r="F230" i="2"/>
  <c r="G201" i="2"/>
  <c r="G132" i="2"/>
  <c r="G402" i="2"/>
  <c r="F381" i="2"/>
  <c r="F330" i="2"/>
  <c r="F298" i="2"/>
  <c r="G272" i="2"/>
  <c r="G240" i="2"/>
  <c r="F624" i="2"/>
  <c r="F616" i="2"/>
  <c r="F608" i="2"/>
  <c r="F600" i="2"/>
  <c r="F592" i="2"/>
  <c r="F584" i="2"/>
  <c r="F576" i="2"/>
  <c r="F568" i="2"/>
  <c r="F560" i="2"/>
  <c r="I560" i="2" s="1"/>
  <c r="M560" i="2" s="1"/>
  <c r="F552" i="2"/>
  <c r="F544" i="2"/>
  <c r="F536" i="2"/>
  <c r="F528" i="2"/>
  <c r="I528" i="2" s="1"/>
  <c r="F520" i="2"/>
  <c r="F512" i="2"/>
  <c r="F504" i="2"/>
  <c r="F496" i="2"/>
  <c r="F488" i="2"/>
  <c r="F480" i="2"/>
  <c r="F472" i="2"/>
  <c r="F464" i="2"/>
  <c r="F456" i="2"/>
  <c r="F448" i="2"/>
  <c r="F437" i="2"/>
  <c r="G409" i="2"/>
  <c r="F380" i="2"/>
  <c r="G218" i="2"/>
  <c r="F204" i="2"/>
  <c r="G427" i="2"/>
  <c r="F406" i="2"/>
  <c r="G363" i="2"/>
  <c r="G202" i="2"/>
  <c r="G277" i="2"/>
  <c r="G269" i="2"/>
  <c r="G261" i="2"/>
  <c r="G253" i="2"/>
  <c r="G245" i="2"/>
  <c r="G237" i="2"/>
  <c r="F224" i="2"/>
  <c r="G156" i="2"/>
  <c r="G94" i="2"/>
  <c r="G353" i="2"/>
  <c r="G337" i="2"/>
  <c r="G318" i="2"/>
  <c r="G297" i="2"/>
  <c r="G97" i="2"/>
  <c r="F67" i="2"/>
  <c r="F35" i="2"/>
  <c r="F187" i="2"/>
  <c r="F155" i="2"/>
  <c r="F122" i="2"/>
  <c r="F6" i="2"/>
  <c r="G41" i="2"/>
  <c r="F212" i="2"/>
  <c r="F910" i="2"/>
  <c r="F870" i="2"/>
  <c r="F967" i="2"/>
  <c r="F998" i="2"/>
  <c r="F935" i="2"/>
  <c r="F851" i="2"/>
  <c r="F255" i="2"/>
  <c r="F638" i="2"/>
  <c r="F654" i="2"/>
  <c r="F670" i="2"/>
  <c r="F686" i="2"/>
  <c r="F702" i="2"/>
  <c r="F341" i="2"/>
  <c r="F431" i="2"/>
  <c r="F632" i="2"/>
  <c r="F648" i="2"/>
  <c r="F664" i="2"/>
  <c r="F680" i="2"/>
  <c r="F696" i="2"/>
  <c r="F712" i="2"/>
  <c r="F728" i="2"/>
  <c r="F744" i="2"/>
  <c r="F760" i="2"/>
  <c r="F776" i="2"/>
  <c r="F792" i="2"/>
  <c r="F808" i="2"/>
  <c r="F824" i="2"/>
  <c r="F840" i="2"/>
  <c r="F718" i="2"/>
  <c r="F782" i="2"/>
  <c r="F854" i="2"/>
  <c r="F886" i="2"/>
  <c r="F918" i="2"/>
  <c r="F359" i="2"/>
  <c r="F758" i="2"/>
  <c r="F822" i="2"/>
  <c r="F842" i="2"/>
  <c r="F874" i="2"/>
  <c r="F906" i="2"/>
  <c r="F938" i="2"/>
  <c r="F970" i="2"/>
  <c r="F746" i="2"/>
  <c r="F722" i="2"/>
  <c r="F999" i="2"/>
  <c r="F931" i="2"/>
  <c r="F899" i="2"/>
  <c r="F786" i="2"/>
  <c r="F205" i="2"/>
  <c r="F634" i="2"/>
  <c r="F650" i="2"/>
  <c r="F666" i="2"/>
  <c r="F682" i="2"/>
  <c r="F698" i="2"/>
  <c r="F714" i="2"/>
  <c r="F309" i="2"/>
  <c r="F644" i="2"/>
  <c r="F660" i="2"/>
  <c r="F676" i="2"/>
  <c r="F692" i="2"/>
  <c r="F708" i="2"/>
  <c r="F724" i="2"/>
  <c r="F740" i="2"/>
  <c r="F756" i="2"/>
  <c r="F772" i="2"/>
  <c r="F788" i="2"/>
  <c r="F804" i="2"/>
  <c r="F820" i="2"/>
  <c r="F836" i="2"/>
  <c r="F329" i="2"/>
  <c r="F734" i="2"/>
  <c r="F798" i="2"/>
  <c r="F862" i="2"/>
  <c r="F894" i="2"/>
  <c r="F926" i="2"/>
  <c r="F297" i="2"/>
  <c r="F774" i="2"/>
  <c r="F838" i="2"/>
  <c r="F850" i="2"/>
  <c r="F882" i="2"/>
  <c r="F914" i="2"/>
  <c r="F946" i="2"/>
  <c r="F978" i="2"/>
  <c r="F867" i="2"/>
  <c r="F971" i="2"/>
  <c r="F939" i="2"/>
  <c r="F325" i="2"/>
  <c r="F646" i="2"/>
  <c r="F678" i="2"/>
  <c r="F710" i="2"/>
  <c r="F636" i="2"/>
  <c r="F668" i="2"/>
  <c r="F700" i="2"/>
  <c r="F732" i="2"/>
  <c r="F764" i="2"/>
  <c r="F796" i="2"/>
  <c r="F828" i="2"/>
  <c r="F423" i="2"/>
  <c r="F814" i="2"/>
  <c r="F790" i="2"/>
  <c r="F778" i="2"/>
  <c r="F895" i="2"/>
  <c r="F950" i="2"/>
  <c r="F979" i="2"/>
  <c r="F855" i="2"/>
  <c r="F903" i="2"/>
  <c r="F770" i="2"/>
  <c r="F891" i="2"/>
  <c r="F990" i="2"/>
  <c r="F281" i="2"/>
  <c r="F959" i="2"/>
  <c r="F662" i="2"/>
  <c r="F694" i="2"/>
  <c r="F652" i="2"/>
  <c r="F684" i="2"/>
  <c r="F716" i="2"/>
  <c r="F748" i="2"/>
  <c r="F780" i="2"/>
  <c r="F812" i="2"/>
  <c r="F750" i="2"/>
  <c r="F726" i="2"/>
  <c r="F863" i="2"/>
  <c r="F927" i="2"/>
  <c r="F943" i="2"/>
  <c r="F826" i="2"/>
  <c r="F919" i="2"/>
  <c r="F239" i="2"/>
  <c r="F834" i="2"/>
  <c r="F859" i="2"/>
  <c r="F923" i="2"/>
  <c r="F955" i="2"/>
  <c r="F983" i="2"/>
  <c r="F794" i="2"/>
  <c r="F942" i="2"/>
  <c r="F293" i="2"/>
  <c r="F642" i="2"/>
  <c r="F706" i="2"/>
  <c r="F672" i="2"/>
  <c r="F736" i="2"/>
  <c r="F800" i="2"/>
  <c r="F810" i="2"/>
  <c r="F975" i="2"/>
  <c r="F802" i="2"/>
  <c r="F951" i="2"/>
  <c r="F887" i="2"/>
  <c r="F966" i="2"/>
  <c r="F313" i="2"/>
  <c r="F7" i="2"/>
  <c r="F15" i="2"/>
  <c r="F23" i="2"/>
  <c r="F30" i="2"/>
  <c r="F46" i="2"/>
  <c r="F62" i="2"/>
  <c r="F78" i="2"/>
  <c r="F963" i="2"/>
  <c r="F674" i="2"/>
  <c r="F367" i="2"/>
  <c r="F640" i="2"/>
  <c r="F704" i="2"/>
  <c r="F768" i="2"/>
  <c r="F832" i="2"/>
  <c r="F830" i="2"/>
  <c r="F742" i="2"/>
  <c r="F391" i="2"/>
  <c r="F843" i="2"/>
  <c r="F875" i="2"/>
  <c r="F907" i="2"/>
  <c r="F730" i="2"/>
  <c r="F871" i="2"/>
  <c r="F754" i="2"/>
  <c r="F3" i="2"/>
  <c r="F11" i="2"/>
  <c r="F19" i="2"/>
  <c r="F27" i="2"/>
  <c r="F38" i="2"/>
  <c r="F54" i="2"/>
  <c r="F70" i="2"/>
  <c r="F86" i="2"/>
  <c r="F4" i="2"/>
  <c r="F12" i="2"/>
  <c r="F20" i="2"/>
  <c r="F28" i="2"/>
  <c r="I28" i="2" s="1"/>
  <c r="M28" i="2" s="1"/>
  <c r="F44" i="2"/>
  <c r="F60" i="2"/>
  <c r="F76" i="2"/>
  <c r="F91" i="2"/>
  <c r="F95" i="2"/>
  <c r="F99" i="2"/>
  <c r="F103" i="2"/>
  <c r="F107" i="2"/>
  <c r="F111" i="2"/>
  <c r="F115" i="2"/>
  <c r="F119" i="2"/>
  <c r="F123" i="2"/>
  <c r="F915" i="2"/>
  <c r="F399" i="2"/>
  <c r="F752" i="2"/>
  <c r="F866" i="2"/>
  <c r="F890" i="2"/>
  <c r="F930" i="2"/>
  <c r="F954" i="2"/>
  <c r="F994" i="2"/>
  <c r="F947" i="2"/>
  <c r="F762" i="2"/>
  <c r="F958" i="2"/>
  <c r="F17" i="2"/>
  <c r="F14" i="2"/>
  <c r="F24" i="2"/>
  <c r="F32" i="2"/>
  <c r="F52" i="2"/>
  <c r="F64" i="2"/>
  <c r="F84" i="2"/>
  <c r="F89" i="2"/>
  <c r="F94" i="2"/>
  <c r="F100" i="2"/>
  <c r="F105" i="2"/>
  <c r="F110" i="2"/>
  <c r="F116" i="2"/>
  <c r="F121" i="2"/>
  <c r="F126" i="2"/>
  <c r="F130" i="2"/>
  <c r="F134" i="2"/>
  <c r="F138" i="2"/>
  <c r="F142" i="2"/>
  <c r="F146" i="2"/>
  <c r="F150" i="2"/>
  <c r="F154" i="2"/>
  <c r="F158" i="2"/>
  <c r="F162" i="2"/>
  <c r="F166" i="2"/>
  <c r="F170" i="2"/>
  <c r="F174" i="2"/>
  <c r="F178" i="2"/>
  <c r="F182" i="2"/>
  <c r="F186" i="2"/>
  <c r="F190" i="2"/>
  <c r="F194" i="2"/>
  <c r="F198" i="2"/>
  <c r="F57" i="2"/>
  <c r="F45" i="2"/>
  <c r="F77" i="2"/>
  <c r="F83" i="2"/>
  <c r="F818" i="2"/>
  <c r="F658" i="2"/>
  <c r="F688" i="2"/>
  <c r="F816" i="2"/>
  <c r="F858" i="2"/>
  <c r="F898" i="2"/>
  <c r="F922" i="2"/>
  <c r="F962" i="2"/>
  <c r="F986" i="2"/>
  <c r="F345" i="2"/>
  <c r="F9" i="2"/>
  <c r="F25" i="2"/>
  <c r="F34" i="2"/>
  <c r="F42" i="2"/>
  <c r="F50" i="2"/>
  <c r="F58" i="2"/>
  <c r="F66" i="2"/>
  <c r="F74" i="2"/>
  <c r="F82" i="2"/>
  <c r="F8" i="2"/>
  <c r="F18" i="2"/>
  <c r="F36" i="2"/>
  <c r="F48" i="2"/>
  <c r="F68" i="2"/>
  <c r="F80" i="2"/>
  <c r="F92" i="2"/>
  <c r="F97" i="2"/>
  <c r="F102" i="2"/>
  <c r="F108" i="2"/>
  <c r="F113" i="2"/>
  <c r="F118" i="2"/>
  <c r="I118" i="2" s="1"/>
  <c r="L118" i="2" s="1"/>
  <c r="F124" i="2"/>
  <c r="F128" i="2"/>
  <c r="F132" i="2"/>
  <c r="F136" i="2"/>
  <c r="F140" i="2"/>
  <c r="F144" i="2"/>
  <c r="F148" i="2"/>
  <c r="F152" i="2"/>
  <c r="F156" i="2"/>
  <c r="F160" i="2"/>
  <c r="F164" i="2"/>
  <c r="F168" i="2"/>
  <c r="F172" i="2"/>
  <c r="F176" i="2"/>
  <c r="F180" i="2"/>
  <c r="F184" i="2"/>
  <c r="F188" i="2"/>
  <c r="F192" i="2"/>
  <c r="F196" i="2"/>
  <c r="F200" i="2"/>
  <c r="F41" i="2"/>
  <c r="F73" i="2"/>
  <c r="F29" i="2"/>
  <c r="F61" i="2"/>
  <c r="F55" i="2"/>
  <c r="F51" i="2"/>
  <c r="F211" i="2"/>
  <c r="F227" i="2"/>
  <c r="F79" i="2"/>
  <c r="F202" i="2"/>
  <c r="F209" i="2"/>
  <c r="F216" i="2"/>
  <c r="F242" i="2"/>
  <c r="F258" i="2"/>
  <c r="F274" i="2"/>
  <c r="F784" i="2"/>
  <c r="F766" i="2"/>
  <c r="F806" i="2"/>
  <c r="F982" i="2"/>
  <c r="F995" i="2"/>
  <c r="F883" i="2"/>
  <c r="F13" i="2"/>
  <c r="F10" i="2"/>
  <c r="F40" i="2"/>
  <c r="F72" i="2"/>
  <c r="F93" i="2"/>
  <c r="F104" i="2"/>
  <c r="F114" i="2"/>
  <c r="F125" i="2"/>
  <c r="F133" i="2"/>
  <c r="F141" i="2"/>
  <c r="F149" i="2"/>
  <c r="F157" i="2"/>
  <c r="F165" i="2"/>
  <c r="F173" i="2"/>
  <c r="F181" i="2"/>
  <c r="F189" i="2"/>
  <c r="F197" i="2"/>
  <c r="F219" i="2"/>
  <c r="F231" i="2"/>
  <c r="F47" i="2"/>
  <c r="F232" i="2"/>
  <c r="F238" i="2"/>
  <c r="F270" i="2"/>
  <c r="F226" i="2"/>
  <c r="I226" i="2" s="1"/>
  <c r="M226" i="2" s="1"/>
  <c r="F233" i="2"/>
  <c r="F244" i="2"/>
  <c r="F260" i="2"/>
  <c r="F276" i="2"/>
  <c r="F213" i="2"/>
  <c r="F261" i="2"/>
  <c r="F370" i="2"/>
  <c r="F386" i="2"/>
  <c r="F402" i="2"/>
  <c r="F418" i="2"/>
  <c r="F434" i="2"/>
  <c r="F656" i="2"/>
  <c r="F847" i="2"/>
  <c r="F879" i="2"/>
  <c r="F911" i="2"/>
  <c r="F738" i="2"/>
  <c r="F934" i="2"/>
  <c r="F22" i="2"/>
  <c r="F56" i="2"/>
  <c r="F88" i="2"/>
  <c r="F98" i="2"/>
  <c r="F109" i="2"/>
  <c r="F120" i="2"/>
  <c r="F129" i="2"/>
  <c r="F137" i="2"/>
  <c r="F145" i="2"/>
  <c r="F153" i="2"/>
  <c r="F161" i="2"/>
  <c r="F169" i="2"/>
  <c r="F177" i="2"/>
  <c r="F185" i="2"/>
  <c r="I185" i="2" s="1"/>
  <c r="M185" i="2" s="1"/>
  <c r="F193" i="2"/>
  <c r="F33" i="2"/>
  <c r="F49" i="2"/>
  <c r="F65" i="2"/>
  <c r="F81" i="2"/>
  <c r="F203" i="2"/>
  <c r="F215" i="2"/>
  <c r="F218" i="2"/>
  <c r="F254" i="2"/>
  <c r="F31" i="2"/>
  <c r="F201" i="2"/>
  <c r="F208" i="2"/>
  <c r="F236" i="2"/>
  <c r="F252" i="2"/>
  <c r="F268" i="2"/>
  <c r="F59" i="2"/>
  <c r="F206" i="2"/>
  <c r="F220" i="2"/>
  <c r="F245" i="2"/>
  <c r="F277" i="2"/>
  <c r="F362" i="2"/>
  <c r="F378" i="2"/>
  <c r="I378" i="2" s="1"/>
  <c r="M378" i="2" s="1"/>
  <c r="F394" i="2"/>
  <c r="F410" i="2"/>
  <c r="F426" i="2"/>
  <c r="F229" i="2"/>
  <c r="F241" i="2"/>
  <c r="F273" i="2"/>
  <c r="F360" i="2"/>
  <c r="F376" i="2"/>
  <c r="F392" i="2"/>
  <c r="F408" i="2"/>
  <c r="F424" i="2"/>
  <c r="F439" i="2"/>
  <c r="F443" i="2"/>
  <c r="F447" i="2"/>
  <c r="F96" i="2"/>
  <c r="F117" i="2"/>
  <c r="F135" i="2"/>
  <c r="F151" i="2"/>
  <c r="F167" i="2"/>
  <c r="F183" i="2"/>
  <c r="F199" i="2"/>
  <c r="F39" i="2"/>
  <c r="F71" i="2"/>
  <c r="F223" i="2"/>
  <c r="F246" i="2"/>
  <c r="F262" i="2"/>
  <c r="F278" i="2"/>
  <c r="F366" i="2"/>
  <c r="F398" i="2"/>
  <c r="F430" i="2"/>
  <c r="F222" i="2"/>
  <c r="F265" i="2"/>
  <c r="F368" i="2"/>
  <c r="F396" i="2"/>
  <c r="F404" i="2"/>
  <c r="F432" i="2"/>
  <c r="F438" i="2"/>
  <c r="F444" i="2"/>
  <c r="F449" i="2"/>
  <c r="F453" i="2"/>
  <c r="F457" i="2"/>
  <c r="F461" i="2"/>
  <c r="F465" i="2"/>
  <c r="F469" i="2"/>
  <c r="F473" i="2"/>
  <c r="F477" i="2"/>
  <c r="F481" i="2"/>
  <c r="F485" i="2"/>
  <c r="F489" i="2"/>
  <c r="F493" i="2"/>
  <c r="F497" i="2"/>
  <c r="F501" i="2"/>
  <c r="F505" i="2"/>
  <c r="F509" i="2"/>
  <c r="F513" i="2"/>
  <c r="F517" i="2"/>
  <c r="F521" i="2"/>
  <c r="F525" i="2"/>
  <c r="F529" i="2"/>
  <c r="F533" i="2"/>
  <c r="F537" i="2"/>
  <c r="F541" i="2"/>
  <c r="F545" i="2"/>
  <c r="F549" i="2"/>
  <c r="F553" i="2"/>
  <c r="F557" i="2"/>
  <c r="F561" i="2"/>
  <c r="F565" i="2"/>
  <c r="F569" i="2"/>
  <c r="F573" i="2"/>
  <c r="F577" i="2"/>
  <c r="F581" i="2"/>
  <c r="F585" i="2"/>
  <c r="F589" i="2"/>
  <c r="F593" i="2"/>
  <c r="F597" i="2"/>
  <c r="F601" i="2"/>
  <c r="F605" i="2"/>
  <c r="F609" i="2"/>
  <c r="F613" i="2"/>
  <c r="F617" i="2"/>
  <c r="F621" i="2"/>
  <c r="F625" i="2"/>
  <c r="F629" i="2"/>
  <c r="F221" i="2"/>
  <c r="F267" i="2"/>
  <c r="F286" i="2"/>
  <c r="F302" i="2"/>
  <c r="F318" i="2"/>
  <c r="F334" i="2"/>
  <c r="F350" i="2"/>
  <c r="I350" i="2" s="1"/>
  <c r="J350" i="2" s="1"/>
  <c r="F373" i="2"/>
  <c r="F405" i="2"/>
  <c r="F75" i="2"/>
  <c r="F247" i="2"/>
  <c r="F287" i="2"/>
  <c r="F303" i="2"/>
  <c r="F319" i="2"/>
  <c r="F335" i="2"/>
  <c r="F351" i="2"/>
  <c r="F363" i="2"/>
  <c r="F395" i="2"/>
  <c r="F427" i="2"/>
  <c r="F275" i="2"/>
  <c r="F308" i="2"/>
  <c r="F340" i="2"/>
  <c r="F409" i="2"/>
  <c r="F304" i="2"/>
  <c r="F336" i="2"/>
  <c r="F385" i="2"/>
  <c r="F690" i="2"/>
  <c r="F21" i="2"/>
  <c r="F16" i="2"/>
  <c r="F106" i="2"/>
  <c r="F127" i="2"/>
  <c r="F143" i="2"/>
  <c r="F159" i="2"/>
  <c r="F175" i="2"/>
  <c r="F191" i="2"/>
  <c r="I191" i="2" s="1"/>
  <c r="K191" i="2" s="1"/>
  <c r="F207" i="2"/>
  <c r="F234" i="2"/>
  <c r="F250" i="2"/>
  <c r="F266" i="2"/>
  <c r="F63" i="2"/>
  <c r="F217" i="2"/>
  <c r="F237" i="2"/>
  <c r="F253" i="2"/>
  <c r="F269" i="2"/>
  <c r="F382" i="2"/>
  <c r="F414" i="2"/>
  <c r="F257" i="2"/>
  <c r="F364" i="2"/>
  <c r="F372" i="2"/>
  <c r="F400" i="2"/>
  <c r="F428" i="2"/>
  <c r="F436" i="2"/>
  <c r="F441" i="2"/>
  <c r="F446" i="2"/>
  <c r="F451" i="2"/>
  <c r="F455" i="2"/>
  <c r="F459" i="2"/>
  <c r="F463" i="2"/>
  <c r="F467" i="2"/>
  <c r="F471" i="2"/>
  <c r="F475" i="2"/>
  <c r="F479" i="2"/>
  <c r="F483" i="2"/>
  <c r="F487" i="2"/>
  <c r="F491" i="2"/>
  <c r="F495" i="2"/>
  <c r="F499" i="2"/>
  <c r="F503" i="2"/>
  <c r="F507" i="2"/>
  <c r="F511" i="2"/>
  <c r="F515" i="2"/>
  <c r="F519" i="2"/>
  <c r="F523" i="2"/>
  <c r="F527" i="2"/>
  <c r="F531" i="2"/>
  <c r="F535" i="2"/>
  <c r="F539" i="2"/>
  <c r="F543" i="2"/>
  <c r="F547" i="2"/>
  <c r="F551" i="2"/>
  <c r="F555" i="2"/>
  <c r="F559" i="2"/>
  <c r="F563" i="2"/>
  <c r="F567" i="2"/>
  <c r="F571" i="2"/>
  <c r="F575" i="2"/>
  <c r="F579" i="2"/>
  <c r="F583" i="2"/>
  <c r="F587" i="2"/>
  <c r="F591" i="2"/>
  <c r="F595" i="2"/>
  <c r="F599" i="2"/>
  <c r="F603" i="2"/>
  <c r="F607" i="2"/>
  <c r="F611" i="2"/>
  <c r="F615" i="2"/>
  <c r="F619" i="2"/>
  <c r="F623" i="2"/>
  <c r="F627" i="2"/>
  <c r="F631" i="2"/>
  <c r="F235" i="2"/>
  <c r="F294" i="2"/>
  <c r="F310" i="2"/>
  <c r="F326" i="2"/>
  <c r="F342" i="2"/>
  <c r="F357" i="2"/>
  <c r="F389" i="2"/>
  <c r="F421" i="2"/>
  <c r="F279" i="2"/>
  <c r="F295" i="2"/>
  <c r="F311" i="2"/>
  <c r="F327" i="2"/>
  <c r="F343" i="2"/>
  <c r="F379" i="2"/>
  <c r="F411" i="2"/>
  <c r="F292" i="2"/>
  <c r="F324" i="2"/>
  <c r="F377" i="2"/>
  <c r="I377" i="2" s="1"/>
  <c r="L377" i="2" s="1"/>
  <c r="F288" i="2"/>
  <c r="F320" i="2"/>
  <c r="F352" i="2"/>
  <c r="F417" i="2"/>
  <c r="F317" i="2"/>
  <c r="F415" i="2"/>
  <c r="F637" i="2"/>
  <c r="F645" i="2"/>
  <c r="F653" i="2"/>
  <c r="F661" i="2"/>
  <c r="F669" i="2"/>
  <c r="F677" i="2"/>
  <c r="F685" i="2"/>
  <c r="F693" i="2"/>
  <c r="F701" i="2"/>
  <c r="F709" i="2"/>
  <c r="F717" i="2"/>
  <c r="F725" i="2"/>
  <c r="F733" i="2"/>
  <c r="F741" i="2"/>
  <c r="F749" i="2"/>
  <c r="F757" i="2"/>
  <c r="F765" i="2"/>
  <c r="F773" i="2"/>
  <c r="F781" i="2"/>
  <c r="F789" i="2"/>
  <c r="F797" i="2"/>
  <c r="F805" i="2"/>
  <c r="F813" i="2"/>
  <c r="F821" i="2"/>
  <c r="F829" i="2"/>
  <c r="F837" i="2"/>
  <c r="F849" i="2"/>
  <c r="F865" i="2"/>
  <c r="F881" i="2"/>
  <c r="F897" i="2"/>
  <c r="F913" i="2"/>
  <c r="F929" i="2"/>
  <c r="F945" i="2"/>
  <c r="F961" i="2"/>
  <c r="F977" i="2"/>
  <c r="F993" i="2"/>
  <c r="F271" i="2"/>
  <c r="F337" i="2"/>
  <c r="G428" i="2"/>
  <c r="G458" i="2"/>
  <c r="G522" i="2"/>
  <c r="G585" i="2"/>
  <c r="G599" i="2"/>
  <c r="G610" i="2"/>
  <c r="F856" i="2"/>
  <c r="F872" i="2"/>
  <c r="F888" i="2"/>
  <c r="F904" i="2"/>
  <c r="F920" i="2"/>
  <c r="F936" i="2"/>
  <c r="F952" i="2"/>
  <c r="F968" i="2"/>
  <c r="F984" i="2"/>
  <c r="F996" i="2"/>
  <c r="G998" i="2"/>
  <c r="G992" i="2"/>
  <c r="G987" i="2"/>
  <c r="G982" i="2"/>
  <c r="G976" i="2"/>
  <c r="G971" i="2"/>
  <c r="G966" i="2"/>
  <c r="G960" i="2"/>
  <c r="G955" i="2"/>
  <c r="G950" i="2"/>
  <c r="G944" i="2"/>
  <c r="G939" i="2"/>
  <c r="G934" i="2"/>
  <c r="G928" i="2"/>
  <c r="G923" i="2"/>
  <c r="G918" i="2"/>
  <c r="G912" i="2"/>
  <c r="G907" i="2"/>
  <c r="G902" i="2"/>
  <c r="G896" i="2"/>
  <c r="G891" i="2"/>
  <c r="G886" i="2"/>
  <c r="G880" i="2"/>
  <c r="G875" i="2"/>
  <c r="G870" i="2"/>
  <c r="G864" i="2"/>
  <c r="G859" i="2"/>
  <c r="G854" i="2"/>
  <c r="G848" i="2"/>
  <c r="G843" i="2"/>
  <c r="G838" i="2"/>
  <c r="G832" i="2"/>
  <c r="G827" i="2"/>
  <c r="G822" i="2"/>
  <c r="G816" i="2"/>
  <c r="G811" i="2"/>
  <c r="G806" i="2"/>
  <c r="G800" i="2"/>
  <c r="G795" i="2"/>
  <c r="G790" i="2"/>
  <c r="G784" i="2"/>
  <c r="G779" i="2"/>
  <c r="G774" i="2"/>
  <c r="G768" i="2"/>
  <c r="G763" i="2"/>
  <c r="G758" i="2"/>
  <c r="G752" i="2"/>
  <c r="G747" i="2"/>
  <c r="G742" i="2"/>
  <c r="G736" i="2"/>
  <c r="G731" i="2"/>
  <c r="G726" i="2"/>
  <c r="G720" i="2"/>
  <c r="G715" i="2"/>
  <c r="G710" i="2"/>
  <c r="G704" i="2"/>
  <c r="G696" i="2"/>
  <c r="G688" i="2"/>
  <c r="G680" i="2"/>
  <c r="G672" i="2"/>
  <c r="G664" i="2"/>
  <c r="G656" i="2"/>
  <c r="G648" i="2"/>
  <c r="G640" i="2"/>
  <c r="G632" i="2"/>
  <c r="G579" i="2"/>
  <c r="G547" i="2"/>
  <c r="G524" i="2"/>
  <c r="G460" i="2"/>
  <c r="G422" i="2"/>
  <c r="F328" i="2"/>
  <c r="G210" i="2"/>
  <c r="G587" i="2"/>
  <c r="G555" i="2"/>
  <c r="G536" i="2"/>
  <c r="G472" i="2"/>
  <c r="F425" i="2"/>
  <c r="G382" i="2"/>
  <c r="F332" i="2"/>
  <c r="G264" i="2"/>
  <c r="G217" i="2"/>
  <c r="G598" i="2"/>
  <c r="G590" i="2"/>
  <c r="G582" i="2"/>
  <c r="G574" i="2"/>
  <c r="G566" i="2"/>
  <c r="G558" i="2"/>
  <c r="G550" i="2"/>
  <c r="G542" i="2"/>
  <c r="G531" i="2"/>
  <c r="G515" i="2"/>
  <c r="G499" i="2"/>
  <c r="G483" i="2"/>
  <c r="G467" i="2"/>
  <c r="G451" i="2"/>
  <c r="F435" i="2"/>
  <c r="G392" i="2"/>
  <c r="F371" i="2"/>
  <c r="F347" i="2"/>
  <c r="F315" i="2"/>
  <c r="F283" i="2"/>
  <c r="G252" i="2"/>
  <c r="G434" i="2"/>
  <c r="F413" i="2"/>
  <c r="G370" i="2"/>
  <c r="F346" i="2"/>
  <c r="F314" i="2"/>
  <c r="F282" i="2"/>
  <c r="F251" i="2"/>
  <c r="F214" i="2"/>
  <c r="F628" i="2"/>
  <c r="F620" i="2"/>
  <c r="F612" i="2"/>
  <c r="F604" i="2"/>
  <c r="F596" i="2"/>
  <c r="F588" i="2"/>
  <c r="F580" i="2"/>
  <c r="F572" i="2"/>
  <c r="F564" i="2"/>
  <c r="F556" i="2"/>
  <c r="F548" i="2"/>
  <c r="F540" i="2"/>
  <c r="F532" i="2"/>
  <c r="F524" i="2"/>
  <c r="F516" i="2"/>
  <c r="F508" i="2"/>
  <c r="I508" i="2" s="1"/>
  <c r="F500" i="2"/>
  <c r="F492" i="2"/>
  <c r="F484" i="2"/>
  <c r="F476" i="2"/>
  <c r="F468" i="2"/>
  <c r="F460" i="2"/>
  <c r="F452" i="2"/>
  <c r="F442" i="2"/>
  <c r="F416" i="2"/>
  <c r="G401" i="2"/>
  <c r="F388" i="2"/>
  <c r="G373" i="2"/>
  <c r="G211" i="2"/>
  <c r="G172" i="2"/>
  <c r="G116" i="2"/>
  <c r="G395" i="2"/>
  <c r="F374" i="2"/>
  <c r="F272" i="2"/>
  <c r="F264" i="2"/>
  <c r="F256" i="2"/>
  <c r="F248" i="2"/>
  <c r="F240" i="2"/>
  <c r="G231" i="2"/>
  <c r="G345" i="2"/>
  <c r="G329" i="2"/>
  <c r="G308" i="2"/>
  <c r="G286" i="2"/>
  <c r="G88" i="2"/>
  <c r="F85" i="2"/>
  <c r="F69" i="2"/>
  <c r="F53" i="2"/>
  <c r="F37" i="2"/>
  <c r="F171" i="2"/>
  <c r="F139" i="2"/>
  <c r="F101" i="2"/>
  <c r="G73" i="2"/>
  <c r="F987" i="2"/>
  <c r="F902" i="2"/>
  <c r="F878" i="2"/>
  <c r="F720" i="2"/>
  <c r="D14" i="4"/>
  <c r="C14" i="4"/>
  <c r="D77" i="2"/>
  <c r="D624" i="2"/>
  <c r="D476" i="2"/>
  <c r="D604" i="2"/>
  <c r="D608" i="2"/>
  <c r="D510" i="2"/>
  <c r="D726" i="2"/>
  <c r="D777" i="2"/>
  <c r="D31" i="2"/>
  <c r="D223" i="2"/>
  <c r="D524" i="2"/>
  <c r="D544" i="2"/>
  <c r="D449" i="2"/>
  <c r="D857" i="2"/>
  <c r="D973" i="2"/>
  <c r="D540" i="2"/>
  <c r="D480" i="2"/>
  <c r="D568" i="2"/>
  <c r="D626" i="2"/>
  <c r="D574" i="2"/>
  <c r="D831" i="2"/>
  <c r="D224" i="2"/>
  <c r="D92" i="2"/>
  <c r="D255" i="2"/>
  <c r="D588" i="2"/>
  <c r="D504" i="2"/>
  <c r="D951" i="2"/>
  <c r="D915" i="2"/>
  <c r="D927" i="2"/>
  <c r="D472" i="2"/>
  <c r="D512" i="2"/>
  <c r="D600" i="2"/>
  <c r="D622" i="2"/>
  <c r="D710" i="2"/>
  <c r="D761" i="2"/>
  <c r="D743" i="2"/>
  <c r="D837" i="2"/>
  <c r="D404" i="2"/>
  <c r="D536" i="2"/>
  <c r="D576" i="2"/>
  <c r="D879" i="2"/>
  <c r="D953" i="2"/>
  <c r="D919" i="2"/>
  <c r="D706" i="2"/>
  <c r="D737" i="2"/>
  <c r="D985" i="2"/>
  <c r="D712" i="2"/>
  <c r="D789" i="2"/>
  <c r="D903" i="2"/>
  <c r="D873" i="2"/>
  <c r="B12" i="4"/>
  <c r="D12" i="4"/>
  <c r="E12" i="4"/>
  <c r="D19" i="2"/>
  <c r="D6" i="2"/>
  <c r="D10" i="2"/>
  <c r="D14" i="2"/>
  <c r="D459" i="2"/>
  <c r="D484" i="2"/>
  <c r="D500" i="2"/>
  <c r="D612" i="2"/>
  <c r="D765" i="2"/>
  <c r="D853" i="2"/>
  <c r="D957" i="2"/>
  <c r="D983" i="2"/>
  <c r="D53" i="2"/>
  <c r="D471" i="2"/>
  <c r="D475" i="2"/>
  <c r="D487" i="2"/>
  <c r="D491" i="2"/>
  <c r="D503" i="2"/>
  <c r="D507" i="2"/>
  <c r="D519" i="2"/>
  <c r="D523" i="2"/>
  <c r="D535" i="2"/>
  <c r="D539" i="2"/>
  <c r="D551" i="2"/>
  <c r="D555" i="2"/>
  <c r="D563" i="2"/>
  <c r="D567" i="2"/>
  <c r="D571" i="2"/>
  <c r="D579" i="2"/>
  <c r="D583" i="2"/>
  <c r="D587" i="2"/>
  <c r="D595" i="2"/>
  <c r="D599" i="2"/>
  <c r="D603" i="2"/>
  <c r="D611" i="2"/>
  <c r="D615" i="2"/>
  <c r="D444" i="2"/>
  <c r="D516" i="2"/>
  <c r="D532" i="2"/>
  <c r="D490" i="2"/>
  <c r="D506" i="2"/>
  <c r="D522" i="2"/>
  <c r="D538" i="2"/>
  <c r="D554" i="2"/>
  <c r="D486" i="2"/>
  <c r="D502" i="2"/>
  <c r="D518" i="2"/>
  <c r="D534" i="2"/>
  <c r="D550" i="2"/>
  <c r="D566" i="2"/>
  <c r="D582" i="2"/>
  <c r="D598" i="2"/>
  <c r="D614" i="2"/>
  <c r="D730" i="2"/>
  <c r="D819" i="2"/>
  <c r="D474" i="2"/>
  <c r="D749" i="2"/>
  <c r="D801" i="2"/>
  <c r="D943" i="2"/>
  <c r="D750" i="2"/>
  <c r="D25" i="2"/>
  <c r="D55" i="2"/>
  <c r="D451" i="2"/>
  <c r="D467" i="2"/>
  <c r="D428" i="2"/>
  <c r="D548" i="2"/>
  <c r="D564" i="2"/>
  <c r="D714" i="2"/>
  <c r="D724" i="2"/>
  <c r="D833" i="2"/>
  <c r="D869" i="2"/>
  <c r="D967" i="2"/>
  <c r="D752" i="2"/>
  <c r="D766" i="2"/>
  <c r="D5" i="2"/>
  <c r="D9" i="2"/>
  <c r="D13" i="2"/>
  <c r="D17" i="2"/>
  <c r="D51" i="2"/>
  <c r="D90" i="2"/>
  <c r="D412" i="2"/>
  <c r="D580" i="2"/>
  <c r="D596" i="2"/>
  <c r="D783" i="2"/>
  <c r="D570" i="2"/>
  <c r="D768" i="2"/>
  <c r="D784" i="2"/>
  <c r="D786" i="2"/>
  <c r="D802" i="2"/>
  <c r="D804" i="2"/>
  <c r="D820" i="2"/>
  <c r="D822" i="2"/>
  <c r="D834" i="2"/>
  <c r="D854" i="2"/>
  <c r="D870" i="2"/>
  <c r="D872" i="2"/>
  <c r="D892" i="2"/>
  <c r="D894" i="2"/>
  <c r="D896" i="2"/>
  <c r="D908" i="2"/>
  <c r="D924" i="2"/>
  <c r="D926" i="2"/>
  <c r="D928" i="2"/>
  <c r="D930" i="2"/>
  <c r="D944" i="2"/>
  <c r="D958" i="2"/>
  <c r="D968" i="2"/>
  <c r="D970" i="2"/>
  <c r="D984" i="2"/>
  <c r="D996" i="2"/>
  <c r="D998" i="2"/>
  <c r="D482" i="2"/>
  <c r="D3" i="2"/>
  <c r="D11" i="2"/>
  <c r="D4" i="2"/>
  <c r="D12" i="2"/>
  <c r="D21" i="2"/>
  <c r="D80" i="2"/>
  <c r="D239" i="2"/>
  <c r="D231" i="2"/>
  <c r="D227" i="2"/>
  <c r="D617" i="2"/>
  <c r="D625" i="2"/>
  <c r="D633" i="2"/>
  <c r="D383" i="2"/>
  <c r="D477" i="2"/>
  <c r="D509" i="2"/>
  <c r="D541" i="2"/>
  <c r="D573" i="2"/>
  <c r="D605" i="2"/>
  <c r="D620" i="2"/>
  <c r="D636" i="2"/>
  <c r="D741" i="2"/>
  <c r="D773" i="2"/>
  <c r="D813" i="2"/>
  <c r="D821" i="2"/>
  <c r="D845" i="2"/>
  <c r="D861" i="2"/>
  <c r="D893" i="2"/>
  <c r="D901" i="2"/>
  <c r="D925" i="2"/>
  <c r="D997" i="2"/>
  <c r="D546" i="2"/>
  <c r="D746" i="2"/>
  <c r="D748" i="2"/>
  <c r="D762" i="2"/>
  <c r="D764" i="2"/>
  <c r="D776" i="2"/>
  <c r="D778" i="2"/>
  <c r="D780" i="2"/>
  <c r="D782" i="2"/>
  <c r="D796" i="2"/>
  <c r="D798" i="2"/>
  <c r="D800" i="2"/>
  <c r="D816" i="2"/>
  <c r="D818" i="2"/>
  <c r="D830" i="2"/>
  <c r="D832" i="2"/>
  <c r="D848" i="2"/>
  <c r="D850" i="2"/>
  <c r="D852" i="2"/>
  <c r="D864" i="2"/>
  <c r="D866" i="2"/>
  <c r="D868" i="2"/>
  <c r="D884" i="2"/>
  <c r="D886" i="2"/>
  <c r="D888" i="2"/>
  <c r="D890" i="2"/>
  <c r="D906" i="2"/>
  <c r="D918" i="2"/>
  <c r="D920" i="2"/>
  <c r="D922" i="2"/>
  <c r="D940" i="2"/>
  <c r="D942" i="2"/>
  <c r="D954" i="2"/>
  <c r="D956" i="2"/>
  <c r="D966" i="2"/>
  <c r="D978" i="2"/>
  <c r="D980" i="2"/>
  <c r="D982" i="2"/>
  <c r="D990" i="2"/>
  <c r="D992" i="2"/>
  <c r="D994" i="2"/>
  <c r="D807" i="2"/>
  <c r="D839" i="2"/>
  <c r="D911" i="2"/>
  <c r="D498" i="2"/>
  <c r="D740" i="2"/>
  <c r="D742" i="2"/>
  <c r="D744" i="2"/>
  <c r="D760" i="2"/>
  <c r="D772" i="2"/>
  <c r="D774" i="2"/>
  <c r="D792" i="2"/>
  <c r="D794" i="2"/>
  <c r="D810" i="2"/>
  <c r="D812" i="2"/>
  <c r="D814" i="2"/>
  <c r="D828" i="2"/>
  <c r="D842" i="2"/>
  <c r="D844" i="2"/>
  <c r="D846" i="2"/>
  <c r="D860" i="2"/>
  <c r="D862" i="2"/>
  <c r="D880" i="2"/>
  <c r="D882" i="2"/>
  <c r="D902" i="2"/>
  <c r="D904" i="2"/>
  <c r="D914" i="2"/>
  <c r="D916" i="2"/>
  <c r="D936" i="2"/>
  <c r="D938" i="2"/>
  <c r="D952" i="2"/>
  <c r="D962" i="2"/>
  <c r="D964" i="2"/>
  <c r="D976" i="2"/>
  <c r="D988" i="2"/>
  <c r="D7" i="2"/>
  <c r="D15" i="2"/>
  <c r="D8" i="2"/>
  <c r="D16" i="2"/>
  <c r="D73" i="2"/>
  <c r="D405" i="2"/>
  <c r="D409" i="2"/>
  <c r="D413" i="2"/>
  <c r="D417" i="2"/>
  <c r="D421" i="2"/>
  <c r="D425" i="2"/>
  <c r="D429" i="2"/>
  <c r="D433" i="2"/>
  <c r="D437" i="2"/>
  <c r="D441" i="2"/>
  <c r="D445" i="2"/>
  <c r="D621" i="2"/>
  <c r="D629" i="2"/>
  <c r="D637" i="2"/>
  <c r="D493" i="2"/>
  <c r="D525" i="2"/>
  <c r="D557" i="2"/>
  <c r="D589" i="2"/>
  <c r="D628" i="2"/>
  <c r="D457" i="2"/>
  <c r="D473" i="2"/>
  <c r="D489" i="2"/>
  <c r="D505" i="2"/>
  <c r="D521" i="2"/>
  <c r="D537" i="2"/>
  <c r="D553" i="2"/>
  <c r="D569" i="2"/>
  <c r="D585" i="2"/>
  <c r="D601" i="2"/>
  <c r="D785" i="2"/>
  <c r="D793" i="2"/>
  <c r="D809" i="2"/>
  <c r="D881" i="2"/>
  <c r="D937" i="2"/>
  <c r="D961" i="2"/>
  <c r="D738" i="2"/>
  <c r="D754" i="2"/>
  <c r="D756" i="2"/>
  <c r="D758" i="2"/>
  <c r="D770" i="2"/>
  <c r="D788" i="2"/>
  <c r="D790" i="2"/>
  <c r="D806" i="2"/>
  <c r="D808" i="2"/>
  <c r="D824" i="2"/>
  <c r="D826" i="2"/>
  <c r="D836" i="2"/>
  <c r="D838" i="2"/>
  <c r="D840" i="2"/>
  <c r="D856" i="2"/>
  <c r="D858" i="2"/>
  <c r="D874" i="2"/>
  <c r="D876" i="2"/>
  <c r="D878" i="2"/>
  <c r="D898" i="2"/>
  <c r="D900" i="2"/>
  <c r="D910" i="2"/>
  <c r="D912" i="2"/>
  <c r="D932" i="2"/>
  <c r="D934" i="2"/>
  <c r="D946" i="2"/>
  <c r="D948" i="2"/>
  <c r="D950" i="2"/>
  <c r="D960" i="2"/>
  <c r="D972" i="2"/>
  <c r="D974" i="2"/>
  <c r="D986" i="2"/>
  <c r="D1000" i="2"/>
  <c r="D722" i="2"/>
  <c r="D718" i="2"/>
  <c r="I411" i="2" l="1"/>
  <c r="M411" i="2" s="1"/>
  <c r="I341" i="2"/>
  <c r="J341" i="2" s="1"/>
  <c r="I214" i="2"/>
  <c r="L214" i="2" s="1"/>
  <c r="I745" i="2"/>
  <c r="J745" i="2" s="1"/>
  <c r="I147" i="2"/>
  <c r="J147" i="2" s="1"/>
  <c r="I369" i="2"/>
  <c r="L369" i="2" s="1"/>
  <c r="I210" i="2"/>
  <c r="I602" i="2"/>
  <c r="K602" i="2" s="1"/>
  <c r="I356" i="2"/>
  <c r="K356" i="2" s="1"/>
  <c r="I292" i="2"/>
  <c r="L292" i="2" s="1"/>
  <c r="I713" i="2"/>
  <c r="J713" i="2" s="1"/>
  <c r="I280" i="2"/>
  <c r="L280" i="2" s="1"/>
  <c r="I735" i="2"/>
  <c r="L735" i="2" s="1"/>
  <c r="I578" i="2"/>
  <c r="K578" i="2" s="1"/>
  <c r="I2" i="2"/>
  <c r="K2" i="2" s="1"/>
  <c r="I991" i="2"/>
  <c r="J991" i="2" s="1"/>
  <c r="I727" i="2"/>
  <c r="J727" i="2" s="1"/>
  <c r="I731" i="2"/>
  <c r="K731" i="2" s="1"/>
  <c r="I279" i="2"/>
  <c r="J279" i="2" s="1"/>
  <c r="I342" i="2"/>
  <c r="K342" i="2" s="1"/>
  <c r="I234" i="2"/>
  <c r="L234" i="2" s="1"/>
  <c r="I159" i="2"/>
  <c r="J159" i="2" s="1"/>
  <c r="I199" i="2"/>
  <c r="M199" i="2" s="1"/>
  <c r="I135" i="2"/>
  <c r="M135" i="2" s="1"/>
  <c r="I443" i="2"/>
  <c r="M443" i="2" s="1"/>
  <c r="I245" i="2"/>
  <c r="J245" i="2" s="1"/>
  <c r="I201" i="2"/>
  <c r="K201" i="2" s="1"/>
  <c r="I177" i="2"/>
  <c r="K177" i="2" s="1"/>
  <c r="I145" i="2"/>
  <c r="L145" i="2" s="1"/>
  <c r="I126" i="2"/>
  <c r="L126" i="2" s="1"/>
  <c r="I24" i="2"/>
  <c r="K24" i="2" s="1"/>
  <c r="I60" i="2"/>
  <c r="J60" i="2" s="1"/>
  <c r="I668" i="2"/>
  <c r="J668" i="2" s="1"/>
  <c r="I496" i="2"/>
  <c r="M496" i="2" s="1"/>
  <c r="I592" i="2"/>
  <c r="L592" i="2" s="1"/>
  <c r="I723" i="2"/>
  <c r="K723" i="2" s="1"/>
  <c r="I291" i="2"/>
  <c r="J291" i="2" s="1"/>
  <c r="I171" i="2"/>
  <c r="K171" i="2" s="1"/>
  <c r="I314" i="2"/>
  <c r="M314" i="2" s="1"/>
  <c r="I332" i="2"/>
  <c r="M332" i="2" s="1"/>
  <c r="I648" i="2"/>
  <c r="M648" i="2" s="1"/>
  <c r="I829" i="2"/>
  <c r="K829" i="2" s="1"/>
  <c r="I324" i="2"/>
  <c r="K324" i="2" s="1"/>
  <c r="I372" i="2"/>
  <c r="K372" i="2" s="1"/>
  <c r="I308" i="2"/>
  <c r="K308" i="2" s="1"/>
  <c r="I368" i="2"/>
  <c r="M368" i="2" s="1"/>
  <c r="I268" i="2"/>
  <c r="J268" i="2" s="1"/>
  <c r="I22" i="2"/>
  <c r="J22" i="2" s="1"/>
  <c r="I104" i="2"/>
  <c r="J104" i="2" s="1"/>
  <c r="I692" i="2"/>
  <c r="L692" i="2" s="1"/>
  <c r="I262" i="2"/>
  <c r="J262" i="2" s="1"/>
  <c r="I155" i="2"/>
  <c r="J155" i="2" s="1"/>
  <c r="I183" i="2"/>
  <c r="M183" i="2" s="1"/>
  <c r="I202" i="2"/>
  <c r="L202" i="2" s="1"/>
  <c r="I328" i="2"/>
  <c r="M328" i="2" s="1"/>
  <c r="I701" i="2"/>
  <c r="M701" i="2" s="1"/>
  <c r="I238" i="2"/>
  <c r="K238" i="2" s="1"/>
  <c r="I141" i="2"/>
  <c r="L141" i="2" s="1"/>
  <c r="I209" i="2"/>
  <c r="K209" i="2" s="1"/>
  <c r="I132" i="2"/>
  <c r="K132" i="2" s="1"/>
  <c r="I42" i="2"/>
  <c r="M42" i="2" s="1"/>
  <c r="I330" i="2"/>
  <c r="K330" i="2" s="1"/>
  <c r="I153" i="2"/>
  <c r="L153" i="2" s="1"/>
  <c r="I89" i="2"/>
  <c r="M89" i="2" s="1"/>
  <c r="I162" i="2"/>
  <c r="J162" i="2" s="1"/>
  <c r="I312" i="2"/>
  <c r="M312" i="2" s="1"/>
  <c r="I346" i="2"/>
  <c r="M346" i="2" s="1"/>
  <c r="I977" i="2"/>
  <c r="M977" i="2" s="1"/>
  <c r="I288" i="2"/>
  <c r="J288" i="2" s="1"/>
  <c r="I266" i="2"/>
  <c r="J266" i="2" s="1"/>
  <c r="I278" i="2"/>
  <c r="J278" i="2" s="1"/>
  <c r="I71" i="2"/>
  <c r="L71" i="2" s="1"/>
  <c r="I652" i="2"/>
  <c r="J652" i="2" s="1"/>
  <c r="I43" i="2"/>
  <c r="L43" i="2" s="1"/>
  <c r="I382" i="2"/>
  <c r="J382" i="2" s="1"/>
  <c r="I318" i="2"/>
  <c r="J318" i="2" s="1"/>
  <c r="I345" i="2"/>
  <c r="L345" i="2" s="1"/>
  <c r="I203" i="2"/>
  <c r="L203" i="2" s="1"/>
  <c r="I138" i="2"/>
  <c r="L138" i="2" s="1"/>
  <c r="I325" i="2"/>
  <c r="M325" i="2" s="1"/>
  <c r="I38" i="2"/>
  <c r="K38" i="2" s="1"/>
  <c r="I154" i="2"/>
  <c r="J154" i="2" s="1"/>
  <c r="I769" i="2"/>
  <c r="J769" i="2" s="1"/>
  <c r="I641" i="2"/>
  <c r="K641" i="2" s="1"/>
  <c r="I329" i="2"/>
  <c r="L329" i="2" s="1"/>
  <c r="I374" i="2"/>
  <c r="K374" i="2" s="1"/>
  <c r="I352" i="2"/>
  <c r="M352" i="2" s="1"/>
  <c r="I336" i="2"/>
  <c r="M336" i="2" s="1"/>
  <c r="I303" i="2"/>
  <c r="J303" i="2" s="1"/>
  <c r="I215" i="2"/>
  <c r="L215" i="2" s="1"/>
  <c r="I109" i="2"/>
  <c r="L109" i="2" s="1"/>
  <c r="I173" i="2"/>
  <c r="L173" i="2" s="1"/>
  <c r="I274" i="2"/>
  <c r="J274" i="2" s="1"/>
  <c r="I36" i="2"/>
  <c r="M36" i="2" s="1"/>
  <c r="I190" i="2"/>
  <c r="L190" i="2" s="1"/>
  <c r="I105" i="2"/>
  <c r="J105" i="2" s="1"/>
  <c r="I46" i="2"/>
  <c r="K46" i="2" s="1"/>
  <c r="I309" i="2"/>
  <c r="L309" i="2" s="1"/>
  <c r="I187" i="2"/>
  <c r="L187" i="2" s="1"/>
  <c r="I401" i="2"/>
  <c r="M401" i="2" s="1"/>
  <c r="I700" i="2"/>
  <c r="J700" i="2" s="1"/>
  <c r="I344" i="2"/>
  <c r="M344" i="2" s="1"/>
  <c r="I207" i="2"/>
  <c r="J207" i="2" s="1"/>
  <c r="I282" i="2"/>
  <c r="J282" i="2" s="1"/>
  <c r="I295" i="2"/>
  <c r="M295" i="2" s="1"/>
  <c r="I59" i="2"/>
  <c r="J59" i="2" s="1"/>
  <c r="I250" i="2"/>
  <c r="J250" i="2" s="1"/>
  <c r="I447" i="2"/>
  <c r="M447" i="2" s="1"/>
  <c r="I181" i="2"/>
  <c r="J181" i="2" s="1"/>
  <c r="I260" i="2"/>
  <c r="J260" i="2" s="1"/>
  <c r="I136" i="2"/>
  <c r="K136" i="2" s="1"/>
  <c r="I151" i="2"/>
  <c r="M151" i="2" s="1"/>
  <c r="I865" i="2"/>
  <c r="M865" i="2" s="1"/>
  <c r="I376" i="2"/>
  <c r="M376" i="2" s="1"/>
  <c r="I144" i="2"/>
  <c r="K144" i="2" s="1"/>
  <c r="I64" i="2"/>
  <c r="K64" i="2" s="1"/>
  <c r="I35" i="2"/>
  <c r="L35" i="2" s="1"/>
  <c r="I230" i="2"/>
  <c r="M230" i="2" s="1"/>
  <c r="I729" i="2"/>
  <c r="M729" i="2" s="1"/>
  <c r="I179" i="2"/>
  <c r="L179" i="2" s="1"/>
  <c r="I340" i="2"/>
  <c r="K340" i="2" s="1"/>
  <c r="I131" i="2"/>
  <c r="M131" i="2" s="1"/>
  <c r="I96" i="2"/>
  <c r="J96" i="2" s="1"/>
  <c r="I656" i="2"/>
  <c r="K656" i="2" s="1"/>
  <c r="I272" i="2"/>
  <c r="M272" i="2" s="1"/>
  <c r="I296" i="2"/>
  <c r="K296" i="2" s="1"/>
  <c r="I357" i="2"/>
  <c r="K357" i="2" s="1"/>
  <c r="I380" i="2"/>
  <c r="K380" i="2" s="1"/>
  <c r="I270" i="2"/>
  <c r="K270" i="2" s="1"/>
  <c r="I584" i="2"/>
  <c r="L584" i="2" s="1"/>
  <c r="I50" i="2"/>
  <c r="K50" i="2" s="1"/>
  <c r="I139" i="2"/>
  <c r="M139" i="2" s="1"/>
  <c r="I94" i="2"/>
  <c r="L94" i="2" s="1"/>
  <c r="I41" i="2"/>
  <c r="J41" i="2" s="1"/>
  <c r="I594" i="2"/>
  <c r="M594" i="2" s="1"/>
  <c r="I688" i="2"/>
  <c r="K688" i="2" s="1"/>
  <c r="I825" i="2"/>
  <c r="M825" i="2" s="1"/>
  <c r="I140" i="2"/>
  <c r="L140" i="2" s="1"/>
  <c r="I182" i="2"/>
  <c r="L182" i="2" s="1"/>
  <c r="I640" i="2"/>
  <c r="J640" i="2" s="1"/>
  <c r="I672" i="2"/>
  <c r="J672" i="2" s="1"/>
  <c r="I337" i="2"/>
  <c r="L337" i="2" s="1"/>
  <c r="I218" i="2"/>
  <c r="K218" i="2" s="1"/>
  <c r="I709" i="2"/>
  <c r="M709" i="2" s="1"/>
  <c r="I677" i="2"/>
  <c r="J677" i="2" s="1"/>
  <c r="I334" i="2"/>
  <c r="J334" i="2" s="1"/>
  <c r="I39" i="2"/>
  <c r="M39" i="2" s="1"/>
  <c r="I365" i="2"/>
  <c r="L365" i="2" s="1"/>
  <c r="I18" i="2"/>
  <c r="J18" i="2" s="1"/>
  <c r="I358" i="2"/>
  <c r="K358" i="2" s="1"/>
  <c r="I348" i="2"/>
  <c r="M348" i="2" s="1"/>
  <c r="I354" i="2"/>
  <c r="M354" i="2" s="1"/>
  <c r="I290" i="2"/>
  <c r="K290" i="2" s="1"/>
  <c r="I520" i="2"/>
  <c r="M520" i="2" s="1"/>
  <c r="I488" i="2"/>
  <c r="M488" i="2" s="1"/>
  <c r="I40" i="2"/>
  <c r="M40" i="2" s="1"/>
  <c r="I696" i="2"/>
  <c r="K696" i="2" s="1"/>
  <c r="I540" i="2"/>
  <c r="M540" i="2" s="1"/>
  <c r="I661" i="2"/>
  <c r="M661" i="2" s="1"/>
  <c r="I286" i="2"/>
  <c r="J286" i="2" s="1"/>
  <c r="I685" i="2"/>
  <c r="M685" i="2" s="1"/>
  <c r="I653" i="2"/>
  <c r="K653" i="2" s="1"/>
  <c r="I242" i="2"/>
  <c r="L242" i="2" s="1"/>
  <c r="I310" i="2"/>
  <c r="K310" i="2" s="1"/>
  <c r="I125" i="2"/>
  <c r="L125" i="2" s="1"/>
  <c r="I86" i="2"/>
  <c r="K86" i="2" s="1"/>
  <c r="I276" i="2"/>
  <c r="J276" i="2" s="1"/>
  <c r="I157" i="2"/>
  <c r="J157" i="2" s="1"/>
  <c r="I917" i="2"/>
  <c r="J917" i="2" s="1"/>
  <c r="I222" i="2"/>
  <c r="J222" i="2" s="1"/>
  <c r="I284" i="2"/>
  <c r="M284" i="2" s="1"/>
  <c r="I137" i="2"/>
  <c r="M137" i="2" s="1"/>
  <c r="I193" i="2"/>
  <c r="L193" i="2" s="1"/>
  <c r="I68" i="2"/>
  <c r="J68" i="2" s="1"/>
  <c r="I264" i="2"/>
  <c r="L264" i="2" s="1"/>
  <c r="I101" i="2"/>
  <c r="K101" i="2" s="1"/>
  <c r="I161" i="2"/>
  <c r="L161" i="2" s="1"/>
  <c r="I167" i="2"/>
  <c r="M167" i="2" s="1"/>
  <c r="I205" i="2"/>
  <c r="L205" i="2" s="1"/>
  <c r="I37" i="2"/>
  <c r="L37" i="2" s="1"/>
  <c r="I256" i="2"/>
  <c r="L256" i="2" s="1"/>
  <c r="I757" i="2"/>
  <c r="K757" i="2" s="1"/>
  <c r="I725" i="2"/>
  <c r="J725" i="2" s="1"/>
  <c r="I693" i="2"/>
  <c r="M693" i="2" s="1"/>
  <c r="I320" i="2"/>
  <c r="M320" i="2" s="1"/>
  <c r="I143" i="2"/>
  <c r="J143" i="2" s="1"/>
  <c r="I169" i="2"/>
  <c r="L169" i="2" s="1"/>
  <c r="I165" i="2"/>
  <c r="M165" i="2" s="1"/>
  <c r="I133" i="2"/>
  <c r="J133" i="2" s="1"/>
  <c r="I186" i="2"/>
  <c r="K186" i="2" s="1"/>
  <c r="I170" i="2"/>
  <c r="J170" i="2" s="1"/>
  <c r="I313" i="2"/>
  <c r="L313" i="2" s="1"/>
  <c r="I684" i="2"/>
  <c r="M684" i="2" s="1"/>
  <c r="I381" i="2"/>
  <c r="L381" i="2" s="1"/>
  <c r="I300" i="2"/>
  <c r="L300" i="2" s="1"/>
  <c r="I644" i="2"/>
  <c r="J644" i="2" s="1"/>
  <c r="I385" i="2"/>
  <c r="J385" i="2" s="1"/>
  <c r="I294" i="2"/>
  <c r="J294" i="2" s="1"/>
  <c r="I65" i="2"/>
  <c r="J65" i="2" s="1"/>
  <c r="I362" i="2"/>
  <c r="K362" i="2" s="1"/>
  <c r="I322" i="2"/>
  <c r="M322" i="2" s="1"/>
  <c r="I122" i="2"/>
  <c r="J122" i="2" s="1"/>
  <c r="I198" i="2"/>
  <c r="K198" i="2" s="1"/>
  <c r="I298" i="2"/>
  <c r="K298" i="2" s="1"/>
  <c r="I149" i="2"/>
  <c r="L149" i="2" s="1"/>
  <c r="I178" i="2"/>
  <c r="L178" i="2" s="1"/>
  <c r="I660" i="2"/>
  <c r="L660" i="2" s="1"/>
  <c r="I552" i="2"/>
  <c r="M552" i="2" s="1"/>
  <c r="I316" i="2"/>
  <c r="K316" i="2" s="1"/>
  <c r="I163" i="2"/>
  <c r="K163" i="2" s="1"/>
  <c r="I370" i="2"/>
  <c r="L370" i="2" s="1"/>
  <c r="I349" i="2"/>
  <c r="L349" i="2" s="1"/>
  <c r="I317" i="2"/>
  <c r="L317" i="2" s="1"/>
  <c r="I353" i="2"/>
  <c r="L353" i="2" s="1"/>
  <c r="I321" i="2"/>
  <c r="L321" i="2" s="1"/>
  <c r="I134" i="2"/>
  <c r="K134" i="2" s="1"/>
  <c r="I146" i="2"/>
  <c r="J146" i="2" s="1"/>
  <c r="I20" i="2"/>
  <c r="M20" i="2" s="1"/>
  <c r="I102" i="2"/>
  <c r="M102" i="2" s="1"/>
  <c r="I67" i="2"/>
  <c r="L67" i="2" s="1"/>
  <c r="I664" i="2"/>
  <c r="J664" i="2" s="1"/>
  <c r="I211" i="2"/>
  <c r="L211" i="2" s="1"/>
  <c r="I572" i="2"/>
  <c r="J572" i="2" s="1"/>
  <c r="I364" i="2"/>
  <c r="K364" i="2" s="1"/>
  <c r="I304" i="2"/>
  <c r="K304" i="2" s="1"/>
  <c r="I302" i="2"/>
  <c r="K302" i="2" s="1"/>
  <c r="I680" i="2"/>
  <c r="M680" i="2" s="1"/>
  <c r="I360" i="2"/>
  <c r="M360" i="2" s="1"/>
  <c r="I610" i="2"/>
  <c r="M610" i="2" s="1"/>
  <c r="I326" i="2"/>
  <c r="K326" i="2" s="1"/>
  <c r="I63" i="2"/>
  <c r="J63" i="2" s="1"/>
  <c r="I373" i="2"/>
  <c r="L373" i="2" s="1"/>
  <c r="I366" i="2"/>
  <c r="J366" i="2" s="1"/>
  <c r="I93" i="2"/>
  <c r="J93" i="2" s="1"/>
  <c r="I258" i="2"/>
  <c r="J258" i="2" s="1"/>
  <c r="I676" i="2"/>
  <c r="M676" i="2" s="1"/>
  <c r="I194" i="2"/>
  <c r="L194" i="2" s="1"/>
  <c r="I338" i="2"/>
  <c r="L338" i="2" s="1"/>
  <c r="I69" i="2"/>
  <c r="M69" i="2" s="1"/>
  <c r="I650" i="2"/>
  <c r="K650" i="2" s="1"/>
  <c r="I711" i="2"/>
  <c r="J711" i="2" s="1"/>
  <c r="I981" i="2"/>
  <c r="L981" i="2" s="1"/>
  <c r="I905" i="2"/>
  <c r="J905" i="2" s="1"/>
  <c r="I849" i="2"/>
  <c r="M849" i="2" s="1"/>
  <c r="I781" i="2"/>
  <c r="L781" i="2" s="1"/>
  <c r="I275" i="2"/>
  <c r="L275" i="2" s="1"/>
  <c r="I715" i="2"/>
  <c r="J715" i="2" s="1"/>
  <c r="I877" i="2"/>
  <c r="K877" i="2" s="1"/>
  <c r="I189" i="2"/>
  <c r="L189" i="2" s="1"/>
  <c r="I427" i="2"/>
  <c r="J427" i="2" s="1"/>
  <c r="I206" i="2"/>
  <c r="M206" i="2" s="1"/>
  <c r="I263" i="2"/>
  <c r="J263" i="2" s="1"/>
  <c r="I448" i="2"/>
  <c r="K448" i="2" s="1"/>
  <c r="I254" i="2"/>
  <c r="L254" i="2" s="1"/>
  <c r="I863" i="2"/>
  <c r="K863" i="2" s="1"/>
  <c r="I707" i="2"/>
  <c r="J707" i="2" s="1"/>
  <c r="I885" i="2"/>
  <c r="J885" i="2" s="1"/>
  <c r="I128" i="2"/>
  <c r="M128" i="2" s="1"/>
  <c r="I83" i="2"/>
  <c r="K83" i="2" s="1"/>
  <c r="I655" i="2"/>
  <c r="L655" i="2" s="1"/>
  <c r="I682" i="2"/>
  <c r="L682" i="2" s="1"/>
  <c r="I941" i="2"/>
  <c r="M941" i="2" s="1"/>
  <c r="I669" i="2"/>
  <c r="M669" i="2" s="1"/>
  <c r="I301" i="2"/>
  <c r="K301" i="2" s="1"/>
  <c r="I172" i="2"/>
  <c r="L172" i="2" s="1"/>
  <c r="I31" i="2"/>
  <c r="K31" i="2" s="1"/>
  <c r="I27" i="2"/>
  <c r="L27" i="2" s="1"/>
  <c r="I213" i="2"/>
  <c r="J213" i="2" s="1"/>
  <c r="I197" i="2"/>
  <c r="J197" i="2" s="1"/>
  <c r="I246" i="2"/>
  <c r="L246" i="2" s="1"/>
  <c r="I30" i="2"/>
  <c r="J30" i="2" s="1"/>
  <c r="I120" i="2"/>
  <c r="M120" i="2" s="1"/>
  <c r="I775" i="2"/>
  <c r="L775" i="2" s="1"/>
  <c r="I857" i="2"/>
  <c r="J857" i="2" s="1"/>
  <c r="I945" i="2"/>
  <c r="J945" i="2" s="1"/>
  <c r="I985" i="2"/>
  <c r="J985" i="2" s="1"/>
  <c r="I737" i="2"/>
  <c r="J737" i="2" s="1"/>
  <c r="I823" i="2"/>
  <c r="J823" i="2" s="1"/>
  <c r="I719" i="2"/>
  <c r="M719" i="2" s="1"/>
  <c r="I797" i="2"/>
  <c r="J797" i="2" s="1"/>
  <c r="I114" i="2"/>
  <c r="L114" i="2" s="1"/>
  <c r="I949" i="2"/>
  <c r="J949" i="2" s="1"/>
  <c r="I965" i="2"/>
  <c r="L965" i="2" s="1"/>
  <c r="I229" i="2"/>
  <c r="L229" i="2" s="1"/>
  <c r="I428" i="2"/>
  <c r="J428" i="2" s="1"/>
  <c r="I486" i="2"/>
  <c r="M486" i="2" s="1"/>
  <c r="J863" i="2"/>
  <c r="I903" i="2"/>
  <c r="M903" i="2" s="1"/>
  <c r="I953" i="2"/>
  <c r="M953" i="2" s="1"/>
  <c r="I774" i="2"/>
  <c r="J774" i="2" s="1"/>
  <c r="I550" i="2"/>
  <c r="L550" i="2" s="1"/>
  <c r="I614" i="2"/>
  <c r="I733" i="2"/>
  <c r="M733" i="2" s="1"/>
  <c r="I894" i="2"/>
  <c r="L894" i="2" s="1"/>
  <c r="I502" i="2"/>
  <c r="J502" i="2" s="1"/>
  <c r="I805" i="2"/>
  <c r="J805" i="2" s="1"/>
  <c r="I568" i="2"/>
  <c r="M568" i="2" s="1"/>
  <c r="I536" i="2"/>
  <c r="L536" i="2" s="1"/>
  <c r="I472" i="2"/>
  <c r="M472" i="2" s="1"/>
  <c r="I492" i="2"/>
  <c r="L492" i="2" s="1"/>
  <c r="I624" i="2"/>
  <c r="L624" i="2" s="1"/>
  <c r="I359" i="2"/>
  <c r="J359" i="2" s="1"/>
  <c r="I327" i="2"/>
  <c r="M327" i="2" s="1"/>
  <c r="I61" i="2"/>
  <c r="K61" i="2" s="1"/>
  <c r="I895" i="2"/>
  <c r="M895" i="2" s="1"/>
  <c r="I839" i="2"/>
  <c r="J839" i="2" s="1"/>
  <c r="I679" i="2"/>
  <c r="J679" i="2" s="1"/>
  <c r="I255" i="2"/>
  <c r="I951" i="2"/>
  <c r="I524" i="2"/>
  <c r="L524" i="2" s="1"/>
  <c r="I379" i="2"/>
  <c r="K379" i="2" s="1"/>
  <c r="I347" i="2"/>
  <c r="K347" i="2" s="1"/>
  <c r="I315" i="2"/>
  <c r="J315" i="2" s="1"/>
  <c r="I253" i="2"/>
  <c r="L253" i="2" s="1"/>
  <c r="I799" i="2"/>
  <c r="M799" i="2" s="1"/>
  <c r="I993" i="2"/>
  <c r="K993" i="2" s="1"/>
  <c r="I663" i="2"/>
  <c r="J663" i="2" s="1"/>
  <c r="I880" i="2"/>
  <c r="J880" i="2" s="1"/>
  <c r="I833" i="2"/>
  <c r="J833" i="2" s="1"/>
  <c r="I535" i="2"/>
  <c r="J535" i="2" s="1"/>
  <c r="I503" i="2"/>
  <c r="M503" i="2" s="1"/>
  <c r="I471" i="2"/>
  <c r="J471" i="2" s="1"/>
  <c r="I824" i="2"/>
  <c r="K824" i="2" s="1"/>
  <c r="I983" i="2"/>
  <c r="L983" i="2" s="1"/>
  <c r="I919" i="2"/>
  <c r="M919" i="2" s="1"/>
  <c r="I973" i="2"/>
  <c r="J973" i="2" s="1"/>
  <c r="K147" i="2"/>
  <c r="L713" i="2"/>
  <c r="I424" i="2"/>
  <c r="M424" i="2" s="1"/>
  <c r="L411" i="2"/>
  <c r="K185" i="2"/>
  <c r="K411" i="2"/>
  <c r="L191" i="2"/>
  <c r="M195" i="2"/>
  <c r="K989" i="2"/>
  <c r="M191" i="2"/>
  <c r="J191" i="2"/>
  <c r="I728" i="2"/>
  <c r="L728" i="2" s="1"/>
  <c r="I710" i="2"/>
  <c r="M710" i="2" s="1"/>
  <c r="I975" i="2"/>
  <c r="J975" i="2" s="1"/>
  <c r="I287" i="2"/>
  <c r="L287" i="2" s="1"/>
  <c r="I843" i="2"/>
  <c r="J843" i="2" s="1"/>
  <c r="J369" i="2"/>
  <c r="L560" i="2"/>
  <c r="K560" i="2"/>
  <c r="I243" i="2"/>
  <c r="J243" i="2" s="1"/>
  <c r="J560" i="2"/>
  <c r="M201" i="2"/>
  <c r="I827" i="2"/>
  <c r="J827" i="2" s="1"/>
  <c r="M989" i="2"/>
  <c r="M356" i="2"/>
  <c r="I283" i="2"/>
  <c r="J283" i="2" s="1"/>
  <c r="I267" i="2"/>
  <c r="J267" i="2" s="1"/>
  <c r="I219" i="2"/>
  <c r="J219" i="2" s="1"/>
  <c r="I767" i="2"/>
  <c r="J767" i="2" s="1"/>
  <c r="L989" i="2"/>
  <c r="J681" i="2"/>
  <c r="L681" i="2"/>
  <c r="K118" i="2"/>
  <c r="I436" i="2"/>
  <c r="M436" i="2" s="1"/>
  <c r="L341" i="2"/>
  <c r="J118" i="2"/>
  <c r="L508" i="2"/>
  <c r="K508" i="2"/>
  <c r="L210" i="2"/>
  <c r="K210" i="2"/>
  <c r="J210" i="2"/>
  <c r="M210" i="2"/>
  <c r="M528" i="2"/>
  <c r="K528" i="2"/>
  <c r="L528" i="2"/>
  <c r="K333" i="2"/>
  <c r="K713" i="2"/>
  <c r="I586" i="2"/>
  <c r="M586" i="2" s="1"/>
  <c r="K28" i="2"/>
  <c r="L28" i="2"/>
  <c r="J28" i="2"/>
  <c r="J411" i="2"/>
  <c r="I47" i="2"/>
  <c r="K47" i="2" s="1"/>
  <c r="I883" i="2"/>
  <c r="J883" i="2" s="1"/>
  <c r="I467" i="2"/>
  <c r="J467" i="2" s="1"/>
  <c r="I623" i="2"/>
  <c r="I705" i="2"/>
  <c r="M705" i="2" s="1"/>
  <c r="I514" i="2"/>
  <c r="K514" i="2" s="1"/>
  <c r="I683" i="2"/>
  <c r="J683" i="2" s="1"/>
  <c r="I665" i="2"/>
  <c r="I643" i="2"/>
  <c r="J643" i="2" s="1"/>
  <c r="I241" i="2"/>
  <c r="J241" i="2" s="1"/>
  <c r="I127" i="2"/>
  <c r="L127" i="2" s="1"/>
  <c r="I45" i="2"/>
  <c r="J45" i="2" s="1"/>
  <c r="I56" i="2"/>
  <c r="L56" i="2" s="1"/>
  <c r="I979" i="2"/>
  <c r="L979" i="2" s="1"/>
  <c r="I925" i="2"/>
  <c r="K925" i="2" s="1"/>
  <c r="I851" i="2"/>
  <c r="J851" i="2" s="1"/>
  <c r="I779" i="2"/>
  <c r="J779" i="2" s="1"/>
  <c r="I720" i="2"/>
  <c r="I872" i="2"/>
  <c r="K872" i="2" s="1"/>
  <c r="I784" i="2"/>
  <c r="J784" i="2" s="1"/>
  <c r="I461" i="2"/>
  <c r="L461" i="2" s="1"/>
  <c r="I971" i="2"/>
  <c r="I931" i="2"/>
  <c r="J931" i="2" s="1"/>
  <c r="I704" i="2"/>
  <c r="I233" i="2"/>
  <c r="I103" i="2"/>
  <c r="M103" i="2" s="1"/>
  <c r="I57" i="2"/>
  <c r="L57" i="2" s="1"/>
  <c r="I963" i="2"/>
  <c r="L963" i="2" s="1"/>
  <c r="I754" i="2"/>
  <c r="I995" i="2"/>
  <c r="J995" i="2" s="1"/>
  <c r="I590" i="2"/>
  <c r="K590" i="2" s="1"/>
  <c r="I526" i="2"/>
  <c r="K526" i="2" s="1"/>
  <c r="I450" i="2"/>
  <c r="I469" i="2"/>
  <c r="L469" i="2" s="1"/>
  <c r="I462" i="2"/>
  <c r="M462" i="2" s="1"/>
  <c r="I392" i="2"/>
  <c r="J392" i="2" s="1"/>
  <c r="I426" i="2"/>
  <c r="M426" i="2" s="1"/>
  <c r="I240" i="2"/>
  <c r="M240" i="2" s="1"/>
  <c r="I166" i="2"/>
  <c r="J166" i="2" s="1"/>
  <c r="I200" i="2"/>
  <c r="J200" i="2" s="1"/>
  <c r="I184" i="2"/>
  <c r="K184" i="2" s="1"/>
  <c r="I85" i="2"/>
  <c r="J85" i="2" s="1"/>
  <c r="I52" i="2"/>
  <c r="K52" i="2" s="1"/>
  <c r="I826" i="2"/>
  <c r="M826" i="2" s="1"/>
  <c r="I847" i="2"/>
  <c r="M847" i="2" s="1"/>
  <c r="I432" i="2"/>
  <c r="I98" i="2"/>
  <c r="J98" i="2" s="1"/>
  <c r="I422" i="2"/>
  <c r="L422" i="2" s="1"/>
  <c r="I289" i="2"/>
  <c r="K289" i="2" s="1"/>
  <c r="I70" i="2"/>
  <c r="K70" i="2" s="1"/>
  <c r="I871" i="2"/>
  <c r="L871" i="2" s="1"/>
  <c r="I878" i="2"/>
  <c r="K878" i="2" s="1"/>
  <c r="I801" i="2"/>
  <c r="J801" i="2" s="1"/>
  <c r="I791" i="2"/>
  <c r="L791" i="2" s="1"/>
  <c r="I739" i="2"/>
  <c r="J739" i="2" s="1"/>
  <c r="I734" i="2"/>
  <c r="K734" i="2" s="1"/>
  <c r="I562" i="2"/>
  <c r="K562" i="2" s="1"/>
  <c r="I694" i="2"/>
  <c r="J694" i="2" s="1"/>
  <c r="I678" i="2"/>
  <c r="I662" i="2"/>
  <c r="J662" i="2" s="1"/>
  <c r="I646" i="2"/>
  <c r="L646" i="2" s="1"/>
  <c r="I391" i="2"/>
  <c r="M391" i="2" s="1"/>
  <c r="I453" i="2"/>
  <c r="L453" i="2" s="1"/>
  <c r="I615" i="2"/>
  <c r="M615" i="2" s="1"/>
  <c r="I603" i="2"/>
  <c r="L603" i="2" s="1"/>
  <c r="I575" i="2"/>
  <c r="M575" i="2" s="1"/>
  <c r="I555" i="2"/>
  <c r="J555" i="2" s="1"/>
  <c r="I551" i="2"/>
  <c r="L551" i="2" s="1"/>
  <c r="I531" i="2"/>
  <c r="K531" i="2" s="1"/>
  <c r="I519" i="2"/>
  <c r="J519" i="2" s="1"/>
  <c r="I499" i="2"/>
  <c r="I487" i="2"/>
  <c r="J487" i="2" s="1"/>
  <c r="I463" i="2"/>
  <c r="M463" i="2" s="1"/>
  <c r="I386" i="2"/>
  <c r="K386" i="2" s="1"/>
  <c r="K397" i="2"/>
  <c r="I244" i="2"/>
  <c r="L244" i="2" s="1"/>
  <c r="I204" i="2"/>
  <c r="J204" i="2" s="1"/>
  <c r="I188" i="2"/>
  <c r="L188" i="2" s="1"/>
  <c r="I87" i="2"/>
  <c r="J87" i="2" s="1"/>
  <c r="I26" i="2"/>
  <c r="I387" i="2"/>
  <c r="I609" i="2"/>
  <c r="M609" i="2" s="1"/>
  <c r="I593" i="2"/>
  <c r="I577" i="2"/>
  <c r="M577" i="2" s="1"/>
  <c r="I561" i="2"/>
  <c r="M561" i="2" s="1"/>
  <c r="I545" i="2"/>
  <c r="M545" i="2" s="1"/>
  <c r="I513" i="2"/>
  <c r="I497" i="2"/>
  <c r="I481" i="2"/>
  <c r="K481" i="2" s="1"/>
  <c r="I407" i="2"/>
  <c r="L407" i="2" s="1"/>
  <c r="I414" i="2"/>
  <c r="M414" i="2" s="1"/>
  <c r="I398" i="2"/>
  <c r="L398" i="2" s="1"/>
  <c r="M397" i="2"/>
  <c r="I281" i="2"/>
  <c r="M281" i="2" s="1"/>
  <c r="I124" i="2"/>
  <c r="M124" i="2" s="1"/>
  <c r="I158" i="2"/>
  <c r="J158" i="2" s="1"/>
  <c r="I150" i="2"/>
  <c r="K150" i="2" s="1"/>
  <c r="I175" i="2"/>
  <c r="J175" i="2" s="1"/>
  <c r="I148" i="2"/>
  <c r="J148" i="2" s="1"/>
  <c r="I116" i="2"/>
  <c r="J116" i="2" s="1"/>
  <c r="I460" i="2"/>
  <c r="I635" i="2"/>
  <c r="K635" i="2" s="1"/>
  <c r="I619" i="2"/>
  <c r="K619" i="2" s="1"/>
  <c r="I634" i="2"/>
  <c r="I618" i="2"/>
  <c r="J618" i="2" s="1"/>
  <c r="I435" i="2"/>
  <c r="J435" i="2" s="1"/>
  <c r="I699" i="2"/>
  <c r="J699" i="2" s="1"/>
  <c r="I675" i="2"/>
  <c r="J675" i="2" s="1"/>
  <c r="I659" i="2"/>
  <c r="J659" i="2" s="1"/>
  <c r="I639" i="2"/>
  <c r="I616" i="2"/>
  <c r="L616" i="2" s="1"/>
  <c r="J377" i="2"/>
  <c r="J333" i="2"/>
  <c r="I363" i="2"/>
  <c r="L363" i="2" s="1"/>
  <c r="I331" i="2"/>
  <c r="L331" i="2" s="1"/>
  <c r="I259" i="2"/>
  <c r="J259" i="2" s="1"/>
  <c r="I4" i="2"/>
  <c r="J4" i="2" s="1"/>
  <c r="I955" i="2"/>
  <c r="J955" i="2" s="1"/>
  <c r="I716" i="2"/>
  <c r="I870" i="2"/>
  <c r="J870" i="2" s="1"/>
  <c r="I999" i="2"/>
  <c r="J999" i="2" s="1"/>
  <c r="I873" i="2"/>
  <c r="J873" i="2" s="1"/>
  <c r="I835" i="2"/>
  <c r="L419" i="2"/>
  <c r="J397" i="2"/>
  <c r="J306" i="2"/>
  <c r="I375" i="2"/>
  <c r="I343" i="2"/>
  <c r="L343" i="2" s="1"/>
  <c r="I311" i="2"/>
  <c r="L311" i="2" s="1"/>
  <c r="I217" i="2"/>
  <c r="J217" i="2" s="1"/>
  <c r="M306" i="2"/>
  <c r="I119" i="2"/>
  <c r="M119" i="2" s="1"/>
  <c r="I82" i="2"/>
  <c r="M82" i="2" s="1"/>
  <c r="I887" i="2"/>
  <c r="I984" i="2"/>
  <c r="M984" i="2" s="1"/>
  <c r="I845" i="2"/>
  <c r="M845" i="2" s="1"/>
  <c r="I771" i="2"/>
  <c r="L771" i="2" s="1"/>
  <c r="I921" i="2"/>
  <c r="M921" i="2" s="1"/>
  <c r="I889" i="2"/>
  <c r="M889" i="2" s="1"/>
  <c r="I815" i="2"/>
  <c r="I510" i="2"/>
  <c r="J510" i="2" s="1"/>
  <c r="I395" i="2"/>
  <c r="L395" i="2" s="1"/>
  <c r="I703" i="2"/>
  <c r="I556" i="2"/>
  <c r="K556" i="2" s="1"/>
  <c r="L378" i="2"/>
  <c r="I285" i="2"/>
  <c r="L285" i="2" s="1"/>
  <c r="M118" i="2"/>
  <c r="K419" i="2"/>
  <c r="I400" i="2"/>
  <c r="M400" i="2" s="1"/>
  <c r="I384" i="2"/>
  <c r="L384" i="2" s="1"/>
  <c r="I442" i="2"/>
  <c r="L442" i="2" s="1"/>
  <c r="I121" i="2"/>
  <c r="J121" i="2" s="1"/>
  <c r="I117" i="2"/>
  <c r="J117" i="2" s="1"/>
  <c r="I99" i="2"/>
  <c r="I33" i="2"/>
  <c r="M33" i="2" s="1"/>
  <c r="I54" i="2"/>
  <c r="L54" i="2" s="1"/>
  <c r="I13" i="2"/>
  <c r="I915" i="2"/>
  <c r="J915" i="2" s="1"/>
  <c r="I811" i="2"/>
  <c r="J811" i="2" s="1"/>
  <c r="I859" i="2"/>
  <c r="I732" i="2"/>
  <c r="J732" i="2" s="1"/>
  <c r="I755" i="2"/>
  <c r="J755" i="2" s="1"/>
  <c r="J528" i="2"/>
  <c r="M508" i="2"/>
  <c r="I394" i="2"/>
  <c r="J394" i="2" s="1"/>
  <c r="I458" i="2"/>
  <c r="K458" i="2" s="1"/>
  <c r="I431" i="2"/>
  <c r="K431" i="2" s="1"/>
  <c r="I438" i="2"/>
  <c r="L438" i="2" s="1"/>
  <c r="I390" i="2"/>
  <c r="L390" i="2" s="1"/>
  <c r="L226" i="2"/>
  <c r="I97" i="2"/>
  <c r="K97" i="2" s="1"/>
  <c r="I257" i="2"/>
  <c r="J257" i="2" s="1"/>
  <c r="I160" i="2"/>
  <c r="I929" i="2"/>
  <c r="M929" i="2" s="1"/>
  <c r="I795" i="2"/>
  <c r="M795" i="2" s="1"/>
  <c r="I698" i="2"/>
  <c r="M698" i="2" s="1"/>
  <c r="I666" i="2"/>
  <c r="I416" i="2"/>
  <c r="J416" i="2" s="1"/>
  <c r="J419" i="2"/>
  <c r="I591" i="2"/>
  <c r="K591" i="2" s="1"/>
  <c r="I543" i="2"/>
  <c r="K543" i="2" s="1"/>
  <c r="I511" i="2"/>
  <c r="K511" i="2" s="1"/>
  <c r="I479" i="2"/>
  <c r="K479" i="2" s="1"/>
  <c r="K378" i="2"/>
  <c r="I269" i="2"/>
  <c r="K269" i="2" s="1"/>
  <c r="I470" i="2"/>
  <c r="L470" i="2" s="1"/>
  <c r="I454" i="2"/>
  <c r="L454" i="2" s="1"/>
  <c r="I388" i="2"/>
  <c r="L388" i="2" s="1"/>
  <c r="L195" i="2"/>
  <c r="I252" i="2"/>
  <c r="I142" i="2"/>
  <c r="K142" i="2" s="1"/>
  <c r="I100" i="2"/>
  <c r="K100" i="2" s="1"/>
  <c r="L147" i="2"/>
  <c r="M147" i="2"/>
  <c r="I893" i="2"/>
  <c r="M893" i="2" s="1"/>
  <c r="I947" i="2"/>
  <c r="K947" i="2" s="1"/>
  <c r="I465" i="2"/>
  <c r="I695" i="2"/>
  <c r="I402" i="2"/>
  <c r="J402" i="2" s="1"/>
  <c r="I430" i="2"/>
  <c r="L430" i="2" s="1"/>
  <c r="I130" i="2"/>
  <c r="J214" i="2"/>
  <c r="I115" i="2"/>
  <c r="K115" i="2" s="1"/>
  <c r="I75" i="2"/>
  <c r="K75" i="2" s="1"/>
  <c r="I29" i="2"/>
  <c r="J29" i="2" s="1"/>
  <c r="I48" i="2"/>
  <c r="M48" i="2" s="1"/>
  <c r="I32" i="2"/>
  <c r="M32" i="2" s="1"/>
  <c r="I72" i="2"/>
  <c r="J72" i="2" s="1"/>
  <c r="I44" i="2"/>
  <c r="K44" i="2" s="1"/>
  <c r="I517" i="2"/>
  <c r="K517" i="2" s="1"/>
  <c r="I533" i="2"/>
  <c r="I631" i="2"/>
  <c r="K631" i="2" s="1"/>
  <c r="I630" i="2"/>
  <c r="J630" i="2" s="1"/>
  <c r="I697" i="2"/>
  <c r="J697" i="2" s="1"/>
  <c r="I673" i="2"/>
  <c r="I657" i="2"/>
  <c r="J657" i="2" s="1"/>
  <c r="I225" i="2"/>
  <c r="J225" i="2" s="1"/>
  <c r="I156" i="2"/>
  <c r="J156" i="2" s="1"/>
  <c r="I112" i="2"/>
  <c r="K112" i="2" s="1"/>
  <c r="I95" i="2"/>
  <c r="J95" i="2" s="1"/>
  <c r="I867" i="2"/>
  <c r="K867" i="2" s="1"/>
  <c r="I763" i="2"/>
  <c r="L763" i="2" s="1"/>
  <c r="I736" i="2"/>
  <c r="L736" i="2" s="1"/>
  <c r="I717" i="2"/>
  <c r="I909" i="2"/>
  <c r="J909" i="2" s="1"/>
  <c r="I403" i="2"/>
  <c r="L403" i="2" s="1"/>
  <c r="M350" i="2"/>
  <c r="I768" i="2"/>
  <c r="J768" i="2" s="1"/>
  <c r="I987" i="2"/>
  <c r="L987" i="2" s="1"/>
  <c r="I923" i="2"/>
  <c r="M923" i="2" s="1"/>
  <c r="I897" i="2"/>
  <c r="M897" i="2" s="1"/>
  <c r="I558" i="2"/>
  <c r="I494" i="2"/>
  <c r="I420" i="2"/>
  <c r="K420" i="2" s="1"/>
  <c r="I399" i="2"/>
  <c r="K399" i="2" s="1"/>
  <c r="K306" i="2"/>
  <c r="K195" i="2"/>
  <c r="I224" i="2"/>
  <c r="K224" i="2" s="1"/>
  <c r="I216" i="2"/>
  <c r="M216" i="2" s="1"/>
  <c r="I208" i="2"/>
  <c r="I192" i="2"/>
  <c r="J192" i="2" s="1"/>
  <c r="I176" i="2"/>
  <c r="I84" i="2"/>
  <c r="M84" i="2" s="1"/>
  <c r="I107" i="2"/>
  <c r="K107" i="2" s="1"/>
  <c r="I967" i="2"/>
  <c r="J967" i="2" s="1"/>
  <c r="I293" i="2"/>
  <c r="J293" i="2" s="1"/>
  <c r="I261" i="2"/>
  <c r="L261" i="2" s="1"/>
  <c r="I439" i="2"/>
  <c r="K439" i="2" s="1"/>
  <c r="K350" i="2"/>
  <c r="I273" i="2"/>
  <c r="K273" i="2" s="1"/>
  <c r="I939" i="2"/>
  <c r="K939" i="2" s="1"/>
  <c r="I875" i="2"/>
  <c r="M875" i="2" s="1"/>
  <c r="I702" i="2"/>
  <c r="M702" i="2" s="1"/>
  <c r="I686" i="2"/>
  <c r="J686" i="2" s="1"/>
  <c r="I670" i="2"/>
  <c r="K670" i="2" s="1"/>
  <c r="I654" i="2"/>
  <c r="L654" i="2" s="1"/>
  <c r="I638" i="2"/>
  <c r="J638" i="2" s="1"/>
  <c r="I687" i="2"/>
  <c r="L687" i="2" s="1"/>
  <c r="I607" i="2"/>
  <c r="K607" i="2" s="1"/>
  <c r="I595" i="2"/>
  <c r="M595" i="2" s="1"/>
  <c r="I583" i="2"/>
  <c r="L583" i="2" s="1"/>
  <c r="I571" i="2"/>
  <c r="J571" i="2" s="1"/>
  <c r="I547" i="2"/>
  <c r="K547" i="2" s="1"/>
  <c r="I515" i="2"/>
  <c r="L515" i="2" s="1"/>
  <c r="I483" i="2"/>
  <c r="K483" i="2" s="1"/>
  <c r="I423" i="2"/>
  <c r="K423" i="2" s="1"/>
  <c r="I396" i="2"/>
  <c r="M396" i="2" s="1"/>
  <c r="I418" i="2"/>
  <c r="L418" i="2" s="1"/>
  <c r="I297" i="2"/>
  <c r="J297" i="2" s="1"/>
  <c r="I212" i="2"/>
  <c r="I196" i="2"/>
  <c r="L196" i="2" s="1"/>
  <c r="I180" i="2"/>
  <c r="J180" i="2" s="1"/>
  <c r="I77" i="2"/>
  <c r="I81" i="2"/>
  <c r="I79" i="2"/>
  <c r="L79" i="2" s="1"/>
  <c r="I751" i="2"/>
  <c r="M751" i="2" s="1"/>
  <c r="I907" i="2"/>
  <c r="J907" i="2" s="1"/>
  <c r="I787" i="2"/>
  <c r="L787" i="2" s="1"/>
  <c r="I759" i="2"/>
  <c r="I464" i="2"/>
  <c r="J464" i="2" s="1"/>
  <c r="M681" i="2"/>
  <c r="I645" i="2"/>
  <c r="K645" i="2" s="1"/>
  <c r="I484" i="2"/>
  <c r="M484" i="2" s="1"/>
  <c r="I613" i="2"/>
  <c r="I597" i="2"/>
  <c r="M597" i="2" s="1"/>
  <c r="I581" i="2"/>
  <c r="M581" i="2" s="1"/>
  <c r="I565" i="2"/>
  <c r="K565" i="2" s="1"/>
  <c r="I549" i="2"/>
  <c r="K549" i="2" s="1"/>
  <c r="I529" i="2"/>
  <c r="K529" i="2" s="1"/>
  <c r="I501" i="2"/>
  <c r="M501" i="2" s="1"/>
  <c r="I485" i="2"/>
  <c r="M485" i="2" s="1"/>
  <c r="I466" i="2"/>
  <c r="L466" i="2" s="1"/>
  <c r="L350" i="2"/>
  <c r="I446" i="2"/>
  <c r="L446" i="2" s="1"/>
  <c r="I299" i="2"/>
  <c r="J299" i="2" s="1"/>
  <c r="K377" i="2"/>
  <c r="M333" i="2"/>
  <c r="I152" i="2"/>
  <c r="K152" i="2" s="1"/>
  <c r="I174" i="2"/>
  <c r="L174" i="2" s="1"/>
  <c r="K226" i="2"/>
  <c r="I123" i="2"/>
  <c r="J123" i="2" s="1"/>
  <c r="I58" i="2"/>
  <c r="M58" i="2" s="1"/>
  <c r="I110" i="2"/>
  <c r="J110" i="2" s="1"/>
  <c r="I251" i="2"/>
  <c r="J251" i="2" s="1"/>
  <c r="I627" i="2"/>
  <c r="I721" i="2"/>
  <c r="M721" i="2" s="1"/>
  <c r="I626" i="2"/>
  <c r="J626" i="2" s="1"/>
  <c r="I691" i="2"/>
  <c r="J691" i="2" s="1"/>
  <c r="I667" i="2"/>
  <c r="I651" i="2"/>
  <c r="J651" i="2" s="1"/>
  <c r="I632" i="2"/>
  <c r="L632" i="2" s="1"/>
  <c r="I389" i="2"/>
  <c r="J361" i="2"/>
  <c r="I305" i="2"/>
  <c r="J305" i="2" s="1"/>
  <c r="I371" i="2"/>
  <c r="I355" i="2"/>
  <c r="I339" i="2"/>
  <c r="I323" i="2"/>
  <c r="L323" i="2" s="1"/>
  <c r="I307" i="2"/>
  <c r="L307" i="2" s="1"/>
  <c r="K214" i="2"/>
  <c r="I111" i="2"/>
  <c r="L111" i="2" s="1"/>
  <c r="I49" i="2"/>
  <c r="J49" i="2" s="1"/>
  <c r="I74" i="2"/>
  <c r="J74" i="2" s="1"/>
  <c r="I747" i="2"/>
  <c r="M747" i="2" s="1"/>
  <c r="I708" i="2"/>
  <c r="I964" i="2"/>
  <c r="K964" i="2" s="1"/>
  <c r="I904" i="2"/>
  <c r="K904" i="2" s="1"/>
  <c r="I882" i="2"/>
  <c r="M882" i="2" s="1"/>
  <c r="I786" i="2"/>
  <c r="K786" i="2" s="1"/>
  <c r="K681" i="2"/>
  <c r="I855" i="2"/>
  <c r="J855" i="2" s="1"/>
  <c r="I753" i="2"/>
  <c r="J753" i="2" s="1"/>
  <c r="I628" i="2"/>
  <c r="I433" i="2"/>
  <c r="J433" i="2" s="1"/>
  <c r="J378" i="2"/>
  <c r="I367" i="2"/>
  <c r="I351" i="2"/>
  <c r="L351" i="2" s="1"/>
  <c r="I335" i="2"/>
  <c r="I319" i="2"/>
  <c r="L319" i="2" s="1"/>
  <c r="I249" i="2"/>
  <c r="J249" i="2" s="1"/>
  <c r="J226" i="2"/>
  <c r="J185" i="2"/>
  <c r="L185" i="2"/>
  <c r="I831" i="2"/>
  <c r="I933" i="2"/>
  <c r="I899" i="2"/>
  <c r="L899" i="2" s="1"/>
  <c r="I606" i="2"/>
  <c r="K606" i="2" s="1"/>
  <c r="I542" i="2"/>
  <c r="K542" i="2" s="1"/>
  <c r="I478" i="2"/>
  <c r="I530" i="2"/>
  <c r="K530" i="2" s="1"/>
  <c r="I671" i="2"/>
  <c r="L671" i="2" s="1"/>
  <c r="I410" i="2"/>
  <c r="L410" i="2" s="1"/>
  <c r="I91" i="2"/>
  <c r="K91" i="2" s="1"/>
  <c r="I248" i="2"/>
  <c r="J248" i="2" s="1"/>
  <c r="I232" i="2"/>
  <c r="J232" i="2" s="1"/>
  <c r="I78" i="2"/>
  <c r="L78" i="2" s="1"/>
  <c r="I455" i="2"/>
  <c r="I88" i="2"/>
  <c r="I647" i="2"/>
  <c r="J508" i="2"/>
  <c r="I406" i="2"/>
  <c r="L406" i="2" s="1"/>
  <c r="I237" i="2"/>
  <c r="L237" i="2" s="1"/>
  <c r="I168" i="2"/>
  <c r="M168" i="2" s="1"/>
  <c r="I62" i="2"/>
  <c r="J62" i="2" s="1"/>
  <c r="I1001" i="2"/>
  <c r="K1001" i="2" s="1"/>
  <c r="I959" i="2"/>
  <c r="M959" i="2" s="1"/>
  <c r="I935" i="2"/>
  <c r="I891" i="2"/>
  <c r="K891" i="2" s="1"/>
  <c r="I598" i="2"/>
  <c r="L598" i="2" s="1"/>
  <c r="I534" i="2"/>
  <c r="M534" i="2" s="1"/>
  <c r="I690" i="2"/>
  <c r="I674" i="2"/>
  <c r="M674" i="2" s="1"/>
  <c r="I658" i="2"/>
  <c r="M658" i="2" s="1"/>
  <c r="I642" i="2"/>
  <c r="I649" i="2"/>
  <c r="I235" i="2"/>
  <c r="L235" i="2" s="1"/>
  <c r="I129" i="2"/>
  <c r="J129" i="2" s="1"/>
  <c r="I559" i="2"/>
  <c r="K559" i="2" s="1"/>
  <c r="I527" i="2"/>
  <c r="I495" i="2"/>
  <c r="L495" i="2" s="1"/>
  <c r="I393" i="2"/>
  <c r="L393" i="2" s="1"/>
  <c r="I456" i="2"/>
  <c r="I415" i="2"/>
  <c r="K415" i="2" s="1"/>
  <c r="I434" i="2"/>
  <c r="M434" i="2" s="1"/>
  <c r="I221" i="2"/>
  <c r="I236" i="2"/>
  <c r="K236" i="2" s="1"/>
  <c r="I228" i="2"/>
  <c r="K228" i="2" s="1"/>
  <c r="I220" i="2"/>
  <c r="I164" i="2"/>
  <c r="L164" i="2" s="1"/>
  <c r="M214" i="2"/>
  <c r="I76" i="2"/>
  <c r="L76" i="2" s="1"/>
  <c r="I969" i="2"/>
  <c r="M969" i="2" s="1"/>
  <c r="I952" i="2"/>
  <c r="M952" i="2" s="1"/>
  <c r="I841" i="2"/>
  <c r="L841" i="2" s="1"/>
  <c r="I817" i="2"/>
  <c r="I803" i="2"/>
  <c r="M803" i="2" s="1"/>
  <c r="I689" i="2"/>
  <c r="I440" i="2"/>
  <c r="I408" i="2"/>
  <c r="M408" i="2" s="1"/>
  <c r="I468" i="2"/>
  <c r="K468" i="2" s="1"/>
  <c r="I452" i="2"/>
  <c r="L452" i="2" s="1"/>
  <c r="I277" i="2"/>
  <c r="J277" i="2" s="1"/>
  <c r="I113" i="2"/>
  <c r="L113" i="2" s="1"/>
  <c r="I271" i="2"/>
  <c r="K271" i="2" s="1"/>
  <c r="J356" i="2"/>
  <c r="K361" i="2"/>
  <c r="I265" i="2"/>
  <c r="M265" i="2" s="1"/>
  <c r="M377" i="2"/>
  <c r="M361" i="2"/>
  <c r="I23" i="2"/>
  <c r="M23" i="2" s="1"/>
  <c r="I66" i="2"/>
  <c r="M66" i="2" s="1"/>
  <c r="I106" i="2"/>
  <c r="I108" i="2"/>
  <c r="K108" i="2" s="1"/>
  <c r="I34" i="2"/>
  <c r="K34" i="2" s="1"/>
  <c r="I913" i="2"/>
  <c r="J913" i="2" s="1"/>
  <c r="I247" i="2"/>
  <c r="J247" i="2" s="1"/>
  <c r="M2" i="2"/>
  <c r="K341" i="2" l="1"/>
  <c r="M745" i="2"/>
  <c r="M292" i="2"/>
  <c r="L578" i="2"/>
  <c r="M369" i="2"/>
  <c r="J602" i="2"/>
  <c r="K369" i="2"/>
  <c r="K126" i="2"/>
  <c r="M341" i="2"/>
  <c r="L602" i="2"/>
  <c r="K745" i="2"/>
  <c r="J292" i="2"/>
  <c r="J578" i="2"/>
  <c r="M602" i="2"/>
  <c r="M578" i="2"/>
  <c r="L159" i="2"/>
  <c r="K292" i="2"/>
  <c r="L745" i="2"/>
  <c r="J735" i="2"/>
  <c r="M735" i="2"/>
  <c r="L727" i="2"/>
  <c r="K735" i="2"/>
  <c r="K991" i="2"/>
  <c r="L356" i="2"/>
  <c r="K727" i="2"/>
  <c r="M727" i="2"/>
  <c r="J280" i="2"/>
  <c r="L2" i="2"/>
  <c r="M991" i="2"/>
  <c r="M713" i="2"/>
  <c r="M280" i="2"/>
  <c r="L991" i="2"/>
  <c r="K280" i="2"/>
  <c r="J2" i="2"/>
  <c r="K279" i="2"/>
  <c r="J126" i="2"/>
  <c r="L496" i="2"/>
  <c r="M126" i="2"/>
  <c r="J731" i="2"/>
  <c r="M731" i="2"/>
  <c r="K159" i="2"/>
  <c r="M159" i="2"/>
  <c r="L731" i="2"/>
  <c r="J496" i="2"/>
  <c r="L245" i="2"/>
  <c r="K245" i="2"/>
  <c r="K496" i="2"/>
  <c r="M245" i="2"/>
  <c r="M24" i="2"/>
  <c r="M592" i="2"/>
  <c r="J201" i="2"/>
  <c r="M262" i="2"/>
  <c r="J592" i="2"/>
  <c r="J234" i="2"/>
  <c r="K592" i="2"/>
  <c r="J24" i="2"/>
  <c r="L24" i="2"/>
  <c r="M279" i="2"/>
  <c r="K291" i="2"/>
  <c r="J342" i="2"/>
  <c r="K135" i="2"/>
  <c r="L135" i="2"/>
  <c r="L279" i="2"/>
  <c r="J199" i="2"/>
  <c r="K199" i="2"/>
  <c r="L723" i="2"/>
  <c r="L201" i="2"/>
  <c r="J723" i="2"/>
  <c r="L199" i="2"/>
  <c r="L443" i="2"/>
  <c r="M234" i="2"/>
  <c r="M60" i="2"/>
  <c r="J145" i="2"/>
  <c r="J177" i="2"/>
  <c r="J443" i="2"/>
  <c r="L60" i="2"/>
  <c r="M177" i="2"/>
  <c r="J135" i="2"/>
  <c r="M668" i="2"/>
  <c r="M308" i="2"/>
  <c r="K443" i="2"/>
  <c r="L342" i="2"/>
  <c r="K234" i="2"/>
  <c r="L177" i="2"/>
  <c r="M145" i="2"/>
  <c r="K60" i="2"/>
  <c r="K145" i="2"/>
  <c r="M342" i="2"/>
  <c r="M291" i="2"/>
  <c r="M723" i="2"/>
  <c r="L238" i="2"/>
  <c r="L668" i="2"/>
  <c r="K668" i="2"/>
  <c r="L324" i="2"/>
  <c r="K262" i="2"/>
  <c r="K346" i="2"/>
  <c r="M268" i="2"/>
  <c r="M324" i="2"/>
  <c r="K264" i="2"/>
  <c r="J314" i="2"/>
  <c r="M278" i="2"/>
  <c r="J209" i="2"/>
  <c r="K138" i="2"/>
  <c r="M138" i="2"/>
  <c r="K153" i="2"/>
  <c r="K278" i="2"/>
  <c r="J346" i="2"/>
  <c r="K96" i="2"/>
  <c r="M153" i="2"/>
  <c r="L314" i="2"/>
  <c r="J153" i="2"/>
  <c r="J328" i="2"/>
  <c r="K701" i="2"/>
  <c r="K382" i="2"/>
  <c r="K328" i="2"/>
  <c r="L769" i="2"/>
  <c r="L266" i="2"/>
  <c r="K312" i="2"/>
  <c r="K266" i="2"/>
  <c r="K288" i="2"/>
  <c r="L288" i="2"/>
  <c r="L308" i="2"/>
  <c r="J183" i="2"/>
  <c r="M238" i="2"/>
  <c r="J648" i="2"/>
  <c r="L648" i="2"/>
  <c r="K104" i="2"/>
  <c r="K42" i="2"/>
  <c r="J71" i="2"/>
  <c r="L291" i="2"/>
  <c r="J238" i="2"/>
  <c r="L183" i="2"/>
  <c r="L89" i="2"/>
  <c r="K652" i="2"/>
  <c r="L162" i="2"/>
  <c r="K977" i="2"/>
  <c r="J141" i="2"/>
  <c r="K71" i="2"/>
  <c r="J330" i="2"/>
  <c r="M43" i="2"/>
  <c r="J372" i="2"/>
  <c r="J171" i="2"/>
  <c r="K368" i="2"/>
  <c r="M330" i="2"/>
  <c r="K22" i="2"/>
  <c r="M171" i="2"/>
  <c r="M132" i="2"/>
  <c r="J312" i="2"/>
  <c r="K332" i="2"/>
  <c r="J368" i="2"/>
  <c r="L332" i="2"/>
  <c r="K692" i="2"/>
  <c r="M829" i="2"/>
  <c r="J977" i="2"/>
  <c r="J202" i="2"/>
  <c r="M22" i="2"/>
  <c r="L372" i="2"/>
  <c r="M155" i="2"/>
  <c r="J43" i="2"/>
  <c r="K89" i="2"/>
  <c r="J701" i="2"/>
  <c r="L22" i="2"/>
  <c r="L155" i="2"/>
  <c r="K43" i="2"/>
  <c r="L171" i="2"/>
  <c r="M71" i="2"/>
  <c r="K202" i="2"/>
  <c r="K141" i="2"/>
  <c r="J692" i="2"/>
  <c r="L977" i="2"/>
  <c r="J829" i="2"/>
  <c r="M372" i="2"/>
  <c r="L330" i="2"/>
  <c r="L368" i="2"/>
  <c r="M141" i="2"/>
  <c r="J132" i="2"/>
  <c r="M266" i="2"/>
  <c r="J332" i="2"/>
  <c r="L701" i="2"/>
  <c r="L829" i="2"/>
  <c r="L312" i="2"/>
  <c r="M692" i="2"/>
  <c r="M202" i="2"/>
  <c r="L132" i="2"/>
  <c r="K155" i="2"/>
  <c r="J89" i="2"/>
  <c r="J308" i="2"/>
  <c r="J144" i="2"/>
  <c r="M288" i="2"/>
  <c r="L262" i="2"/>
  <c r="L382" i="2"/>
  <c r="L278" i="2"/>
  <c r="L209" i="2"/>
  <c r="K769" i="2"/>
  <c r="M769" i="2"/>
  <c r="K268" i="2"/>
  <c r="L328" i="2"/>
  <c r="M209" i="2"/>
  <c r="K648" i="2"/>
  <c r="M357" i="2"/>
  <c r="M162" i="2"/>
  <c r="M652" i="2"/>
  <c r="K680" i="2"/>
  <c r="J324" i="2"/>
  <c r="M382" i="2"/>
  <c r="K314" i="2"/>
  <c r="L346" i="2"/>
  <c r="J138" i="2"/>
  <c r="J42" i="2"/>
  <c r="L42" i="2"/>
  <c r="J187" i="2"/>
  <c r="J50" i="2"/>
  <c r="K162" i="2"/>
  <c r="L268" i="2"/>
  <c r="K183" i="2"/>
  <c r="L652" i="2"/>
  <c r="L104" i="2"/>
  <c r="M104" i="2"/>
  <c r="J345" i="2"/>
  <c r="K325" i="2"/>
  <c r="K318" i="2"/>
  <c r="J325" i="2"/>
  <c r="L325" i="2"/>
  <c r="K154" i="2"/>
  <c r="M154" i="2"/>
  <c r="J203" i="2"/>
  <c r="K203" i="2"/>
  <c r="M203" i="2"/>
  <c r="L154" i="2"/>
  <c r="M38" i="2"/>
  <c r="M345" i="2"/>
  <c r="L318" i="2"/>
  <c r="M318" i="2"/>
  <c r="K345" i="2"/>
  <c r="J38" i="2"/>
  <c r="L38" i="2"/>
  <c r="K125" i="2"/>
  <c r="M274" i="2"/>
  <c r="J865" i="2"/>
  <c r="L700" i="2"/>
  <c r="M303" i="2"/>
  <c r="L366" i="2"/>
  <c r="M340" i="2"/>
  <c r="M700" i="2"/>
  <c r="J295" i="2"/>
  <c r="L303" i="2"/>
  <c r="M46" i="2"/>
  <c r="J340" i="2"/>
  <c r="K317" i="2"/>
  <c r="J317" i="2"/>
  <c r="K161" i="2"/>
  <c r="M94" i="2"/>
  <c r="K329" i="2"/>
  <c r="K94" i="2"/>
  <c r="J35" i="2"/>
  <c r="M385" i="2"/>
  <c r="L272" i="2"/>
  <c r="L865" i="2"/>
  <c r="L46" i="2"/>
  <c r="K672" i="2"/>
  <c r="K322" i="2"/>
  <c r="M35" i="2"/>
  <c r="K181" i="2"/>
  <c r="L260" i="2"/>
  <c r="J270" i="2"/>
  <c r="L274" i="2"/>
  <c r="L340" i="2"/>
  <c r="K149" i="2"/>
  <c r="K865" i="2"/>
  <c r="J329" i="2"/>
  <c r="L295" i="2"/>
  <c r="L270" i="2"/>
  <c r="K35" i="2"/>
  <c r="K303" i="2"/>
  <c r="J46" i="2"/>
  <c r="L610" i="2"/>
  <c r="K700" i="2"/>
  <c r="K274" i="2"/>
  <c r="M181" i="2"/>
  <c r="M329" i="2"/>
  <c r="J825" i="2"/>
  <c r="J94" i="2"/>
  <c r="M270" i="2"/>
  <c r="K295" i="2"/>
  <c r="L181" i="2"/>
  <c r="M641" i="2"/>
  <c r="L641" i="2"/>
  <c r="J641" i="2"/>
  <c r="M59" i="2"/>
  <c r="M179" i="2"/>
  <c r="K352" i="2"/>
  <c r="L352" i="2"/>
  <c r="M136" i="2"/>
  <c r="J284" i="2"/>
  <c r="K190" i="2"/>
  <c r="J357" i="2"/>
  <c r="J348" i="2"/>
  <c r="M96" i="2"/>
  <c r="L344" i="2"/>
  <c r="J131" i="2"/>
  <c r="J661" i="2"/>
  <c r="L136" i="2"/>
  <c r="J190" i="2"/>
  <c r="K207" i="2"/>
  <c r="M190" i="2"/>
  <c r="J488" i="2"/>
  <c r="L50" i="2"/>
  <c r="L218" i="2"/>
  <c r="L357" i="2"/>
  <c r="L594" i="2"/>
  <c r="K250" i="2"/>
  <c r="M109" i="2"/>
  <c r="J136" i="2"/>
  <c r="M170" i="2"/>
  <c r="K187" i="2"/>
  <c r="K205" i="2"/>
  <c r="J205" i="2"/>
  <c r="K661" i="2"/>
  <c r="M250" i="2"/>
  <c r="L230" i="2"/>
  <c r="L59" i="2"/>
  <c r="L105" i="2"/>
  <c r="L64" i="2"/>
  <c r="K151" i="2"/>
  <c r="L447" i="2"/>
  <c r="L207" i="2"/>
  <c r="M144" i="2"/>
  <c r="J352" i="2"/>
  <c r="L96" i="2"/>
  <c r="M207" i="2"/>
  <c r="M105" i="2"/>
  <c r="L401" i="2"/>
  <c r="J139" i="2"/>
  <c r="K282" i="2"/>
  <c r="K109" i="2"/>
  <c r="M264" i="2"/>
  <c r="K729" i="2"/>
  <c r="J729" i="2"/>
  <c r="K660" i="2"/>
  <c r="L144" i="2"/>
  <c r="L151" i="2"/>
  <c r="M50" i="2"/>
  <c r="J109" i="2"/>
  <c r="L729" i="2"/>
  <c r="L250" i="2"/>
  <c r="M187" i="2"/>
  <c r="J151" i="2"/>
  <c r="L336" i="2"/>
  <c r="L376" i="2"/>
  <c r="M374" i="2"/>
  <c r="M64" i="2"/>
  <c r="L374" i="2"/>
  <c r="L656" i="2"/>
  <c r="M282" i="2"/>
  <c r="K344" i="2"/>
  <c r="M173" i="2"/>
  <c r="J447" i="2"/>
  <c r="K59" i="2"/>
  <c r="K173" i="2"/>
  <c r="K309" i="2"/>
  <c r="J336" i="2"/>
  <c r="L282" i="2"/>
  <c r="L380" i="2"/>
  <c r="J230" i="2"/>
  <c r="K376" i="2"/>
  <c r="J36" i="2"/>
  <c r="L139" i="2"/>
  <c r="J173" i="2"/>
  <c r="J374" i="2"/>
  <c r="J656" i="2"/>
  <c r="K105" i="2"/>
  <c r="J344" i="2"/>
  <c r="K179" i="2"/>
  <c r="J401" i="2"/>
  <c r="M656" i="2"/>
  <c r="J64" i="2"/>
  <c r="K447" i="2"/>
  <c r="J215" i="2"/>
  <c r="M309" i="2"/>
  <c r="K230" i="2"/>
  <c r="J309" i="2"/>
  <c r="M260" i="2"/>
  <c r="K336" i="2"/>
  <c r="L36" i="2"/>
  <c r="K131" i="2"/>
  <c r="J179" i="2"/>
  <c r="J376" i="2"/>
  <c r="K401" i="2"/>
  <c r="K215" i="2"/>
  <c r="K36" i="2"/>
  <c r="M215" i="2"/>
  <c r="K260" i="2"/>
  <c r="L131" i="2"/>
  <c r="J520" i="2"/>
  <c r="J653" i="2"/>
  <c r="M380" i="2"/>
  <c r="J380" i="2"/>
  <c r="K139" i="2"/>
  <c r="J584" i="2"/>
  <c r="L296" i="2"/>
  <c r="L320" i="2"/>
  <c r="M366" i="2"/>
  <c r="J304" i="2"/>
  <c r="J149" i="2"/>
  <c r="K584" i="2"/>
  <c r="J272" i="2"/>
  <c r="L133" i="2"/>
  <c r="K146" i="2"/>
  <c r="K685" i="2"/>
  <c r="M584" i="2"/>
  <c r="J296" i="2"/>
  <c r="M296" i="2"/>
  <c r="J290" i="2"/>
  <c r="K18" i="2"/>
  <c r="M672" i="2"/>
  <c r="K272" i="2"/>
  <c r="L917" i="2"/>
  <c r="J256" i="2"/>
  <c r="M182" i="2"/>
  <c r="M218" i="2"/>
  <c r="J102" i="2"/>
  <c r="K337" i="2"/>
  <c r="L222" i="2"/>
  <c r="J140" i="2"/>
  <c r="M143" i="2"/>
  <c r="K370" i="2"/>
  <c r="M337" i="2"/>
  <c r="K169" i="2"/>
  <c r="L661" i="2"/>
  <c r="M242" i="2"/>
  <c r="J594" i="2"/>
  <c r="K182" i="2"/>
  <c r="L65" i="2"/>
  <c r="L334" i="2"/>
  <c r="L63" i="2"/>
  <c r="L167" i="2"/>
  <c r="J321" i="2"/>
  <c r="J198" i="2"/>
  <c r="K572" i="2"/>
  <c r="M300" i="2"/>
  <c r="L653" i="2"/>
  <c r="J337" i="2"/>
  <c r="M757" i="2"/>
  <c r="M725" i="2"/>
  <c r="L41" i="2"/>
  <c r="K41" i="2"/>
  <c r="K488" i="2"/>
  <c r="M169" i="2"/>
  <c r="K348" i="2"/>
  <c r="J182" i="2"/>
  <c r="L725" i="2"/>
  <c r="M334" i="2"/>
  <c r="L520" i="2"/>
  <c r="L284" i="2"/>
  <c r="K242" i="2"/>
  <c r="J660" i="2"/>
  <c r="J300" i="2"/>
  <c r="M211" i="2"/>
  <c r="K276" i="2"/>
  <c r="M41" i="2"/>
  <c r="L39" i="2"/>
  <c r="K37" i="2"/>
  <c r="L258" i="2"/>
  <c r="M321" i="2"/>
  <c r="L348" i="2"/>
  <c r="M370" i="2"/>
  <c r="K69" i="2"/>
  <c r="J264" i="2"/>
  <c r="L170" i="2"/>
  <c r="K102" i="2"/>
  <c r="L198" i="2"/>
  <c r="K321" i="2"/>
  <c r="M572" i="2"/>
  <c r="K300" i="2"/>
  <c r="J218" i="2"/>
  <c r="J69" i="2"/>
  <c r="K725" i="2"/>
  <c r="M688" i="2"/>
  <c r="K170" i="2"/>
  <c r="K39" i="2"/>
  <c r="J709" i="2"/>
  <c r="L276" i="2"/>
  <c r="K284" i="2"/>
  <c r="M65" i="2"/>
  <c r="L488" i="2"/>
  <c r="J370" i="2"/>
  <c r="K594" i="2"/>
  <c r="K65" i="2"/>
  <c r="J169" i="2"/>
  <c r="J242" i="2"/>
  <c r="M660" i="2"/>
  <c r="M205" i="2"/>
  <c r="L102" i="2"/>
  <c r="M276" i="2"/>
  <c r="L680" i="2"/>
  <c r="M198" i="2"/>
  <c r="J39" i="2"/>
  <c r="K193" i="2"/>
  <c r="K133" i="2"/>
  <c r="M696" i="2"/>
  <c r="K664" i="2"/>
  <c r="J685" i="2"/>
  <c r="L664" i="2"/>
  <c r="L685" i="2"/>
  <c r="L696" i="2"/>
  <c r="K320" i="2"/>
  <c r="M161" i="2"/>
  <c r="L688" i="2"/>
  <c r="J161" i="2"/>
  <c r="L18" i="2"/>
  <c r="J316" i="2"/>
  <c r="M677" i="2"/>
  <c r="J322" i="2"/>
  <c r="L672" i="2"/>
  <c r="L322" i="2"/>
  <c r="J193" i="2"/>
  <c r="K825" i="2"/>
  <c r="M133" i="2"/>
  <c r="J696" i="2"/>
  <c r="M917" i="2"/>
  <c r="M373" i="2"/>
  <c r="M146" i="2"/>
  <c r="L684" i="2"/>
  <c r="K684" i="2"/>
  <c r="K677" i="2"/>
  <c r="L385" i="2"/>
  <c r="M18" i="2"/>
  <c r="M664" i="2"/>
  <c r="L290" i="2"/>
  <c r="L825" i="2"/>
  <c r="J125" i="2"/>
  <c r="K917" i="2"/>
  <c r="J194" i="2"/>
  <c r="L677" i="2"/>
  <c r="M290" i="2"/>
  <c r="L362" i="2"/>
  <c r="M30" i="2"/>
  <c r="M362" i="2"/>
  <c r="K385" i="2"/>
  <c r="M317" i="2"/>
  <c r="J320" i="2"/>
  <c r="L316" i="2"/>
  <c r="K194" i="2"/>
  <c r="K640" i="2"/>
  <c r="K366" i="2"/>
  <c r="M193" i="2"/>
  <c r="M149" i="2"/>
  <c r="M125" i="2"/>
  <c r="L146" i="2"/>
  <c r="M256" i="2"/>
  <c r="K256" i="2"/>
  <c r="M316" i="2"/>
  <c r="J684" i="2"/>
  <c r="K610" i="2"/>
  <c r="J20" i="2"/>
  <c r="K140" i="2"/>
  <c r="M140" i="2"/>
  <c r="L163" i="2"/>
  <c r="J358" i="2"/>
  <c r="J688" i="2"/>
  <c r="L640" i="2"/>
  <c r="L360" i="2"/>
  <c r="K334" i="2"/>
  <c r="M358" i="2"/>
  <c r="J353" i="2"/>
  <c r="K540" i="2"/>
  <c r="J302" i="2"/>
  <c r="L20" i="2"/>
  <c r="L358" i="2"/>
  <c r="J310" i="2"/>
  <c r="K520" i="2"/>
  <c r="M326" i="2"/>
  <c r="L540" i="2"/>
  <c r="M186" i="2"/>
  <c r="L945" i="2"/>
  <c r="L286" i="2"/>
  <c r="L40" i="2"/>
  <c r="L83" i="2"/>
  <c r="J137" i="2"/>
  <c r="L134" i="2"/>
  <c r="J40" i="2"/>
  <c r="J101" i="2"/>
  <c r="J354" i="2"/>
  <c r="K709" i="2"/>
  <c r="J365" i="2"/>
  <c r="L354" i="2"/>
  <c r="J676" i="2"/>
  <c r="M640" i="2"/>
  <c r="L849" i="2"/>
  <c r="K849" i="2"/>
  <c r="K373" i="2"/>
  <c r="M365" i="2"/>
  <c r="L709" i="2"/>
  <c r="J313" i="2"/>
  <c r="K354" i="2"/>
  <c r="K365" i="2"/>
  <c r="K40" i="2"/>
  <c r="J362" i="2"/>
  <c r="J349" i="2"/>
  <c r="M286" i="2"/>
  <c r="K313" i="2"/>
  <c r="L294" i="2"/>
  <c r="M67" i="2"/>
  <c r="K167" i="2"/>
  <c r="M222" i="2"/>
  <c r="L302" i="2"/>
  <c r="K719" i="2"/>
  <c r="L719" i="2"/>
  <c r="M877" i="2"/>
  <c r="M945" i="2"/>
  <c r="K644" i="2"/>
  <c r="K676" i="2"/>
  <c r="K693" i="2"/>
  <c r="J178" i="2"/>
  <c r="J373" i="2"/>
  <c r="L298" i="2"/>
  <c r="K286" i="2"/>
  <c r="M313" i="2"/>
  <c r="L364" i="2"/>
  <c r="K360" i="2"/>
  <c r="L326" i="2"/>
  <c r="L157" i="2"/>
  <c r="J165" i="2"/>
  <c r="M68" i="2"/>
  <c r="J67" i="2"/>
  <c r="L122" i="2"/>
  <c r="L206" i="2"/>
  <c r="L644" i="2"/>
  <c r="K178" i="2"/>
  <c r="M653" i="2"/>
  <c r="J757" i="2"/>
  <c r="J540" i="2"/>
  <c r="J163" i="2"/>
  <c r="M93" i="2"/>
  <c r="K669" i="2"/>
  <c r="K93" i="2"/>
  <c r="J167" i="2"/>
  <c r="L165" i="2"/>
  <c r="J381" i="2"/>
  <c r="M349" i="2"/>
  <c r="L143" i="2"/>
  <c r="K157" i="2"/>
  <c r="M353" i="2"/>
  <c r="M163" i="2"/>
  <c r="K165" i="2"/>
  <c r="K965" i="2"/>
  <c r="L68" i="2"/>
  <c r="M338" i="2"/>
  <c r="J326" i="2"/>
  <c r="K67" i="2"/>
  <c r="M157" i="2"/>
  <c r="K552" i="2"/>
  <c r="J360" i="2"/>
  <c r="K211" i="2"/>
  <c r="L552" i="2"/>
  <c r="M302" i="2"/>
  <c r="M178" i="2"/>
  <c r="K20" i="2"/>
  <c r="J186" i="2"/>
  <c r="L676" i="2"/>
  <c r="L186" i="2"/>
  <c r="L693" i="2"/>
  <c r="M122" i="2"/>
  <c r="K206" i="2"/>
  <c r="J86" i="2"/>
  <c r="L86" i="2"/>
  <c r="J849" i="2"/>
  <c r="J693" i="2"/>
  <c r="M298" i="2"/>
  <c r="K68" i="2"/>
  <c r="M364" i="2"/>
  <c r="J37" i="2"/>
  <c r="K294" i="2"/>
  <c r="L310" i="2"/>
  <c r="M83" i="2"/>
  <c r="M650" i="2"/>
  <c r="K381" i="2"/>
  <c r="M101" i="2"/>
  <c r="M381" i="2"/>
  <c r="K338" i="2"/>
  <c r="M294" i="2"/>
  <c r="J364" i="2"/>
  <c r="M86" i="2"/>
  <c r="K27" i="2"/>
  <c r="L101" i="2"/>
  <c r="J211" i="2"/>
  <c r="J338" i="2"/>
  <c r="J552" i="2"/>
  <c r="K349" i="2"/>
  <c r="M310" i="2"/>
  <c r="J650" i="2"/>
  <c r="M644" i="2"/>
  <c r="L30" i="2"/>
  <c r="K353" i="2"/>
  <c r="K122" i="2"/>
  <c r="K137" i="2"/>
  <c r="L137" i="2"/>
  <c r="K222" i="2"/>
  <c r="L757" i="2"/>
  <c r="M134" i="2"/>
  <c r="J134" i="2"/>
  <c r="K143" i="2"/>
  <c r="L93" i="2"/>
  <c r="J298" i="2"/>
  <c r="M37" i="2"/>
  <c r="M258" i="2"/>
  <c r="L572" i="2"/>
  <c r="M194" i="2"/>
  <c r="J680" i="2"/>
  <c r="K258" i="2"/>
  <c r="L69" i="2"/>
  <c r="M63" i="2"/>
  <c r="L304" i="2"/>
  <c r="K63" i="2"/>
  <c r="J610" i="2"/>
  <c r="M304" i="2"/>
  <c r="K799" i="2"/>
  <c r="J877" i="2"/>
  <c r="J27" i="2"/>
  <c r="J799" i="2"/>
  <c r="L650" i="2"/>
  <c r="L877" i="2"/>
  <c r="K945" i="2"/>
  <c r="K30" i="2"/>
  <c r="J83" i="2"/>
  <c r="J206" i="2"/>
  <c r="M27" i="2"/>
  <c r="J719" i="2"/>
  <c r="J669" i="2"/>
  <c r="M965" i="2"/>
  <c r="M863" i="2"/>
  <c r="K797" i="2"/>
  <c r="K172" i="2"/>
  <c r="M711" i="2"/>
  <c r="M781" i="2"/>
  <c r="J682" i="2"/>
  <c r="J981" i="2"/>
  <c r="L737" i="2"/>
  <c r="M973" i="2"/>
  <c r="K427" i="2"/>
  <c r="J275" i="2"/>
  <c r="K775" i="2"/>
  <c r="M737" i="2"/>
  <c r="M427" i="2"/>
  <c r="K524" i="2"/>
  <c r="J253" i="2"/>
  <c r="L885" i="2"/>
  <c r="K536" i="2"/>
  <c r="L359" i="2"/>
  <c r="L715" i="2"/>
  <c r="M114" i="2"/>
  <c r="K682" i="2"/>
  <c r="M359" i="2"/>
  <c r="J172" i="2"/>
  <c r="M197" i="2"/>
  <c r="J524" i="2"/>
  <c r="J114" i="2"/>
  <c r="K885" i="2"/>
  <c r="J775" i="2"/>
  <c r="K253" i="2"/>
  <c r="K275" i="2"/>
  <c r="K981" i="2"/>
  <c r="K197" i="2"/>
  <c r="M682" i="2"/>
  <c r="M949" i="2"/>
  <c r="J347" i="2"/>
  <c r="M315" i="2"/>
  <c r="M448" i="2"/>
  <c r="M172" i="2"/>
  <c r="M981" i="2"/>
  <c r="K715" i="2"/>
  <c r="L905" i="2"/>
  <c r="M775" i="2"/>
  <c r="M885" i="2"/>
  <c r="L863" i="2"/>
  <c r="J128" i="2"/>
  <c r="L315" i="2"/>
  <c r="K114" i="2"/>
  <c r="M275" i="2"/>
  <c r="L448" i="2"/>
  <c r="K737" i="2"/>
  <c r="J448" i="2"/>
  <c r="L427" i="2"/>
  <c r="L197" i="2"/>
  <c r="I480" i="2"/>
  <c r="J480" i="2" s="1"/>
  <c r="I862" i="2"/>
  <c r="K862" i="2" s="1"/>
  <c r="I490" i="2"/>
  <c r="J490" i="2" s="1"/>
  <c r="L379" i="2"/>
  <c r="J781" i="2"/>
  <c r="L263" i="2"/>
  <c r="K711" i="2"/>
  <c r="L711" i="2"/>
  <c r="M61" i="2"/>
  <c r="L895" i="2"/>
  <c r="K905" i="2"/>
  <c r="K805" i="2"/>
  <c r="K229" i="2"/>
  <c r="L31" i="2"/>
  <c r="L857" i="2"/>
  <c r="J492" i="2"/>
  <c r="L949" i="2"/>
  <c r="K781" i="2"/>
  <c r="K263" i="2"/>
  <c r="L851" i="2"/>
  <c r="M679" i="2"/>
  <c r="K359" i="2"/>
  <c r="J941" i="2"/>
  <c r="M715" i="2"/>
  <c r="M905" i="2"/>
  <c r="L823" i="2"/>
  <c r="L985" i="2"/>
  <c r="L663" i="2"/>
  <c r="K663" i="2"/>
  <c r="M347" i="2"/>
  <c r="L436" i="2"/>
  <c r="K655" i="2"/>
  <c r="M492" i="2"/>
  <c r="K973" i="2"/>
  <c r="L707" i="2"/>
  <c r="M189" i="2"/>
  <c r="I777" i="2"/>
  <c r="J777" i="2" s="1"/>
  <c r="I566" i="2"/>
  <c r="J566" i="2" s="1"/>
  <c r="J31" i="2"/>
  <c r="L347" i="2"/>
  <c r="K568" i="2"/>
  <c r="L568" i="2"/>
  <c r="M263" i="2"/>
  <c r="M524" i="2"/>
  <c r="M663" i="2"/>
  <c r="L799" i="2"/>
  <c r="J568" i="2"/>
  <c r="K985" i="2"/>
  <c r="I910" i="2"/>
  <c r="K910" i="2" s="1"/>
  <c r="M823" i="2"/>
  <c r="J733" i="2"/>
  <c r="J61" i="2"/>
  <c r="L919" i="2"/>
  <c r="J993" i="2"/>
  <c r="M253" i="2"/>
  <c r="M229" i="2"/>
  <c r="L973" i="2"/>
  <c r="L669" i="2"/>
  <c r="M213" i="2"/>
  <c r="J965" i="2"/>
  <c r="K120" i="2"/>
  <c r="K189" i="2"/>
  <c r="M31" i="2"/>
  <c r="I449" i="2"/>
  <c r="I726" i="2"/>
  <c r="K726" i="2" s="1"/>
  <c r="I622" i="2"/>
  <c r="M622" i="2" s="1"/>
  <c r="L61" i="2"/>
  <c r="I25" i="2"/>
  <c r="K25" i="2" s="1"/>
  <c r="I580" i="2"/>
  <c r="J580" i="2" s="1"/>
  <c r="M985" i="2"/>
  <c r="K492" i="2"/>
  <c r="J655" i="2"/>
  <c r="K246" i="2"/>
  <c r="M301" i="2"/>
  <c r="K213" i="2"/>
  <c r="L213" i="2"/>
  <c r="K949" i="2"/>
  <c r="K254" i="2"/>
  <c r="J189" i="2"/>
  <c r="I404" i="2"/>
  <c r="M404" i="2" s="1"/>
  <c r="I608" i="2"/>
  <c r="J608" i="2" s="1"/>
  <c r="I927" i="2"/>
  <c r="M927" i="2" s="1"/>
  <c r="I574" i="2"/>
  <c r="K574" i="2" s="1"/>
  <c r="I223" i="2"/>
  <c r="J223" i="2" s="1"/>
  <c r="I879" i="2"/>
  <c r="K879" i="2" s="1"/>
  <c r="K951" i="2"/>
  <c r="J951" i="2"/>
  <c r="L951" i="2"/>
  <c r="M951" i="2"/>
  <c r="K128" i="2"/>
  <c r="K472" i="2"/>
  <c r="M993" i="2"/>
  <c r="K919" i="2"/>
  <c r="M246" i="2"/>
  <c r="L472" i="2"/>
  <c r="K315" i="2"/>
  <c r="M655" i="2"/>
  <c r="K327" i="2"/>
  <c r="J301" i="2"/>
  <c r="M797" i="2"/>
  <c r="J254" i="2"/>
  <c r="M254" i="2"/>
  <c r="L797" i="2"/>
  <c r="L120" i="2"/>
  <c r="K823" i="2"/>
  <c r="M707" i="2"/>
  <c r="I612" i="2"/>
  <c r="J612" i="2" s="1"/>
  <c r="I743" i="2"/>
  <c r="M743" i="2" s="1"/>
  <c r="I498" i="2"/>
  <c r="J498" i="2" s="1"/>
  <c r="I892" i="2"/>
  <c r="L892" i="2" s="1"/>
  <c r="L679" i="2"/>
  <c r="M536" i="2"/>
  <c r="K707" i="2"/>
  <c r="I937" i="2"/>
  <c r="M937" i="2" s="1"/>
  <c r="J246" i="2"/>
  <c r="L128" i="2"/>
  <c r="K679" i="2"/>
  <c r="J895" i="2"/>
  <c r="J379" i="2"/>
  <c r="L993" i="2"/>
  <c r="J229" i="2"/>
  <c r="K857" i="2"/>
  <c r="M857" i="2"/>
  <c r="J120" i="2"/>
  <c r="L941" i="2"/>
  <c r="L301" i="2"/>
  <c r="K941" i="2"/>
  <c r="I706" i="2"/>
  <c r="M706" i="2" s="1"/>
  <c r="I853" i="2"/>
  <c r="L853" i="2" s="1"/>
  <c r="I742" i="2"/>
  <c r="M742" i="2" s="1"/>
  <c r="I896" i="2"/>
  <c r="L896" i="2" s="1"/>
  <c r="I712" i="2"/>
  <c r="L712" i="2" s="1"/>
  <c r="I500" i="2"/>
  <c r="J500" i="2" s="1"/>
  <c r="I722" i="2"/>
  <c r="J722" i="2" s="1"/>
  <c r="I451" i="2"/>
  <c r="L451" i="2" s="1"/>
  <c r="I806" i="2"/>
  <c r="K806" i="2" s="1"/>
  <c r="I588" i="2"/>
  <c r="I476" i="2"/>
  <c r="I544" i="2"/>
  <c r="J544" i="2" s="1"/>
  <c r="I600" i="2"/>
  <c r="I417" i="2"/>
  <c r="J417" i="2" s="1"/>
  <c r="K733" i="2"/>
  <c r="L327" i="2"/>
  <c r="I819" i="2"/>
  <c r="K819" i="2" s="1"/>
  <c r="L733" i="2"/>
  <c r="J919" i="2"/>
  <c r="M379" i="2"/>
  <c r="J327" i="2"/>
  <c r="L805" i="2"/>
  <c r="I604" i="2"/>
  <c r="I92" i="2"/>
  <c r="I789" i="2"/>
  <c r="K895" i="2"/>
  <c r="J472" i="2"/>
  <c r="J536" i="2"/>
  <c r="M805" i="2"/>
  <c r="I761" i="2"/>
  <c r="M761" i="2" s="1"/>
  <c r="I837" i="2"/>
  <c r="I504" i="2"/>
  <c r="J504" i="2" s="1"/>
  <c r="I512" i="2"/>
  <c r="I576" i="2"/>
  <c r="K967" i="2"/>
  <c r="L70" i="2"/>
  <c r="L839" i="2"/>
  <c r="K244" i="2"/>
  <c r="M299" i="2"/>
  <c r="K575" i="2"/>
  <c r="M616" i="2"/>
  <c r="L267" i="2"/>
  <c r="L867" i="2"/>
  <c r="M694" i="2"/>
  <c r="J616" i="2"/>
  <c r="M547" i="2"/>
  <c r="K983" i="2"/>
  <c r="M117" i="2"/>
  <c r="K461" i="2"/>
  <c r="L240" i="2"/>
  <c r="L72" i="2"/>
  <c r="L732" i="2"/>
  <c r="M287" i="2"/>
  <c r="K436" i="2"/>
  <c r="K110" i="2"/>
  <c r="L631" i="2"/>
  <c r="K261" i="2"/>
  <c r="L148" i="2"/>
  <c r="K82" i="2"/>
  <c r="K675" i="2"/>
  <c r="M843" i="2"/>
  <c r="M662" i="2"/>
  <c r="L103" i="2"/>
  <c r="L273" i="2"/>
  <c r="L110" i="2"/>
  <c r="M591" i="2"/>
  <c r="M618" i="2"/>
  <c r="M979" i="2"/>
  <c r="M515" i="2"/>
  <c r="L420" i="2"/>
  <c r="L662" i="2"/>
  <c r="L562" i="2"/>
  <c r="J939" i="2"/>
  <c r="L439" i="2"/>
  <c r="K430" i="2"/>
  <c r="K384" i="2"/>
  <c r="K975" i="2"/>
  <c r="K435" i="2"/>
  <c r="K414" i="2"/>
  <c r="I783" i="2"/>
  <c r="J783" i="2" s="1"/>
  <c r="J287" i="2"/>
  <c r="L424" i="2"/>
  <c r="M261" i="2"/>
  <c r="M166" i="2"/>
  <c r="M728" i="2"/>
  <c r="K728" i="2"/>
  <c r="L431" i="2"/>
  <c r="M158" i="2"/>
  <c r="I998" i="2"/>
  <c r="J998" i="2" s="1"/>
  <c r="K103" i="2"/>
  <c r="I10" i="2"/>
  <c r="K10" i="2" s="1"/>
  <c r="K467" i="2"/>
  <c r="J103" i="2"/>
  <c r="J728" i="2"/>
  <c r="J424" i="2"/>
  <c r="K907" i="2"/>
  <c r="K32" i="2"/>
  <c r="K396" i="2"/>
  <c r="K424" i="2"/>
  <c r="K833" i="2"/>
  <c r="M384" i="2"/>
  <c r="M955" i="2"/>
  <c r="L872" i="2"/>
  <c r="K616" i="2"/>
  <c r="M646" i="2"/>
  <c r="M483" i="2"/>
  <c r="M428" i="2"/>
  <c r="L975" i="2"/>
  <c r="M975" i="2"/>
  <c r="M983" i="2"/>
  <c r="L479" i="2"/>
  <c r="L514" i="2"/>
  <c r="L710" i="2"/>
  <c r="M827" i="2"/>
  <c r="M150" i="2"/>
  <c r="K287" i="2"/>
  <c r="J710" i="2"/>
  <c r="L95" i="2"/>
  <c r="K624" i="2"/>
  <c r="K710" i="2"/>
  <c r="L487" i="2"/>
  <c r="I11" i="2"/>
  <c r="M11" i="2" s="1"/>
  <c r="K915" i="2"/>
  <c r="K48" i="2"/>
  <c r="K446" i="2"/>
  <c r="I564" i="2"/>
  <c r="J564" i="2" s="1"/>
  <c r="M453" i="2"/>
  <c r="L467" i="2"/>
  <c r="K243" i="2"/>
  <c r="K767" i="2"/>
  <c r="L243" i="2"/>
  <c r="L219" i="2"/>
  <c r="M467" i="2"/>
  <c r="I928" i="2"/>
  <c r="M928" i="2" s="1"/>
  <c r="K219" i="2"/>
  <c r="J265" i="2"/>
  <c r="K158" i="2"/>
  <c r="K453" i="2"/>
  <c r="M562" i="2"/>
  <c r="L399" i="2"/>
  <c r="L826" i="2"/>
  <c r="M925" i="2"/>
  <c r="L158" i="2"/>
  <c r="L281" i="2"/>
  <c r="J399" i="2"/>
  <c r="M872" i="2"/>
  <c r="K4" i="2"/>
  <c r="L784" i="2"/>
  <c r="L116" i="2"/>
  <c r="I55" i="2"/>
  <c r="J55" i="2" s="1"/>
  <c r="L995" i="2"/>
  <c r="J872" i="2"/>
  <c r="M767" i="2"/>
  <c r="K13" i="2"/>
  <c r="J13" i="2"/>
  <c r="L915" i="2"/>
  <c r="M479" i="2"/>
  <c r="J495" i="2"/>
  <c r="M551" i="2"/>
  <c r="L396" i="2"/>
  <c r="K200" i="2"/>
  <c r="M283" i="2"/>
  <c r="K469" i="2"/>
  <c r="L768" i="2"/>
  <c r="I810" i="2"/>
  <c r="J810" i="2" s="1"/>
  <c r="I842" i="2"/>
  <c r="J842" i="2" s="1"/>
  <c r="M880" i="2"/>
  <c r="M779" i="2"/>
  <c r="M526" i="2"/>
  <c r="I854" i="2"/>
  <c r="K854" i="2" s="1"/>
  <c r="J58" i="2"/>
  <c r="J515" i="2"/>
  <c r="L543" i="2"/>
  <c r="M219" i="2"/>
  <c r="K827" i="2"/>
  <c r="M995" i="2"/>
  <c r="M631" i="2"/>
  <c r="J867" i="2"/>
  <c r="J112" i="2"/>
  <c r="J631" i="2"/>
  <c r="M243" i="2"/>
  <c r="M148" i="2"/>
  <c r="J269" i="2"/>
  <c r="M439" i="2"/>
  <c r="L955" i="2"/>
  <c r="L124" i="2"/>
  <c r="L767" i="2"/>
  <c r="L283" i="2"/>
  <c r="M110" i="2"/>
  <c r="K955" i="2"/>
  <c r="K148" i="2"/>
  <c r="L75" i="2"/>
  <c r="M734" i="2"/>
  <c r="M915" i="2"/>
  <c r="M244" i="2"/>
  <c r="M487" i="2"/>
  <c r="M511" i="2"/>
  <c r="M543" i="2"/>
  <c r="L607" i="2"/>
  <c r="K662" i="2"/>
  <c r="L843" i="2"/>
  <c r="K995" i="2"/>
  <c r="M732" i="2"/>
  <c r="K893" i="2"/>
  <c r="K839" i="2"/>
  <c r="I936" i="2"/>
  <c r="J936" i="2" s="1"/>
  <c r="L32" i="2"/>
  <c r="M72" i="2"/>
  <c r="K388" i="2"/>
  <c r="J503" i="2"/>
  <c r="K283" i="2"/>
  <c r="M395" i="2"/>
  <c r="L619" i="2"/>
  <c r="L827" i="2"/>
  <c r="L734" i="2"/>
  <c r="M931" i="2"/>
  <c r="I970" i="2"/>
  <c r="J970" i="2" s="1"/>
  <c r="J82" i="2"/>
  <c r="M514" i="2"/>
  <c r="K843" i="2"/>
  <c r="K763" i="2"/>
  <c r="M123" i="2"/>
  <c r="K487" i="2"/>
  <c r="K428" i="2"/>
  <c r="M116" i="2"/>
  <c r="L204" i="2"/>
  <c r="J236" i="2"/>
  <c r="K418" i="2"/>
  <c r="K694" i="2"/>
  <c r="J550" i="2"/>
  <c r="L84" i="2"/>
  <c r="M152" i="2"/>
  <c r="M392" i="2"/>
  <c r="J542" i="2"/>
  <c r="I744" i="2"/>
  <c r="J744" i="2" s="1"/>
  <c r="J632" i="2"/>
  <c r="L683" i="2"/>
  <c r="L115" i="2"/>
  <c r="J196" i="2"/>
  <c r="J423" i="2"/>
  <c r="K503" i="2"/>
  <c r="L694" i="2"/>
  <c r="J261" i="2"/>
  <c r="J84" i="2"/>
  <c r="K267" i="2"/>
  <c r="M469" i="2"/>
  <c r="K779" i="2"/>
  <c r="J763" i="2"/>
  <c r="J624" i="2"/>
  <c r="J388" i="2"/>
  <c r="J470" i="2"/>
  <c r="M495" i="2"/>
  <c r="K686" i="2"/>
  <c r="L216" i="2"/>
  <c r="J442" i="2"/>
  <c r="I802" i="2"/>
  <c r="J802" i="2" s="1"/>
  <c r="K736" i="2"/>
  <c r="M481" i="2"/>
  <c r="J646" i="2"/>
  <c r="L686" i="2"/>
  <c r="L251" i="2"/>
  <c r="M839" i="2"/>
  <c r="K979" i="2"/>
  <c r="J436" i="2"/>
  <c r="I957" i="2"/>
  <c r="J957" i="2" s="1"/>
  <c r="I834" i="2"/>
  <c r="J834" i="2" s="1"/>
  <c r="M388" i="2"/>
  <c r="L929" i="2"/>
  <c r="L97" i="2"/>
  <c r="K235" i="2"/>
  <c r="J434" i="2"/>
  <c r="J415" i="2"/>
  <c r="J235" i="2"/>
  <c r="K646" i="2"/>
  <c r="M686" i="2"/>
  <c r="M422" i="2"/>
  <c r="M787" i="2"/>
  <c r="K216" i="2"/>
  <c r="J91" i="2"/>
  <c r="K251" i="2"/>
  <c r="L883" i="2"/>
  <c r="L526" i="2"/>
  <c r="K659" i="2"/>
  <c r="K929" i="2"/>
  <c r="M883" i="2"/>
  <c r="I772" i="2"/>
  <c r="J772" i="2" s="1"/>
  <c r="J747" i="2"/>
  <c r="M590" i="2"/>
  <c r="M947" i="2"/>
  <c r="K883" i="2"/>
  <c r="M228" i="2"/>
  <c r="J396" i="2"/>
  <c r="K470" i="2"/>
  <c r="K502" i="2"/>
  <c r="L428" i="2"/>
  <c r="K442" i="2"/>
  <c r="J115" i="2"/>
  <c r="J97" i="2"/>
  <c r="M267" i="2"/>
  <c r="J395" i="2"/>
  <c r="M75" i="2"/>
  <c r="J562" i="2"/>
  <c r="J590" i="2"/>
  <c r="M763" i="2"/>
  <c r="K632" i="2"/>
  <c r="L220" i="2"/>
  <c r="M220" i="2"/>
  <c r="L527" i="2"/>
  <c r="K527" i="2"/>
  <c r="K277" i="2"/>
  <c r="L614" i="2"/>
  <c r="M614" i="2"/>
  <c r="L468" i="2"/>
  <c r="L969" i="2"/>
  <c r="M708" i="2"/>
  <c r="L708" i="2"/>
  <c r="K721" i="2"/>
  <c r="M108" i="2"/>
  <c r="L81" i="2"/>
  <c r="M81" i="2"/>
  <c r="L252" i="2"/>
  <c r="M252" i="2"/>
  <c r="L400" i="2"/>
  <c r="K400" i="2"/>
  <c r="L835" i="2"/>
  <c r="M835" i="2"/>
  <c r="M894" i="2"/>
  <c r="J894" i="2"/>
  <c r="J460" i="2"/>
  <c r="K460" i="2"/>
  <c r="L33" i="2"/>
  <c r="J531" i="2"/>
  <c r="M531" i="2"/>
  <c r="M603" i="2"/>
  <c r="J603" i="2"/>
  <c r="L426" i="2"/>
  <c r="J426" i="2"/>
  <c r="K426" i="2"/>
  <c r="M754" i="2"/>
  <c r="L754" i="2"/>
  <c r="J971" i="2"/>
  <c r="K971" i="2"/>
  <c r="J720" i="2"/>
  <c r="L720" i="2"/>
  <c r="K720" i="2"/>
  <c r="J47" i="2"/>
  <c r="M47" i="2"/>
  <c r="L47" i="2"/>
  <c r="K76" i="2"/>
  <c r="J106" i="2"/>
  <c r="M106" i="2"/>
  <c r="L175" i="2"/>
  <c r="J468" i="2"/>
  <c r="K81" i="2"/>
  <c r="K164" i="2"/>
  <c r="M164" i="2"/>
  <c r="J220" i="2"/>
  <c r="L434" i="2"/>
  <c r="K434" i="2"/>
  <c r="K456" i="2"/>
  <c r="L456" i="2"/>
  <c r="J527" i="2"/>
  <c r="M571" i="2"/>
  <c r="J486" i="2"/>
  <c r="L62" i="2"/>
  <c r="M62" i="2"/>
  <c r="J406" i="2"/>
  <c r="M460" i="2"/>
  <c r="M811" i="2"/>
  <c r="K62" i="2"/>
  <c r="L248" i="2"/>
  <c r="M248" i="2"/>
  <c r="K478" i="2"/>
  <c r="M478" i="2"/>
  <c r="L478" i="2"/>
  <c r="J899" i="2"/>
  <c r="L747" i="2"/>
  <c r="J845" i="2"/>
  <c r="K708" i="2"/>
  <c r="K835" i="2"/>
  <c r="J904" i="2"/>
  <c r="J667" i="2"/>
  <c r="K667" i="2"/>
  <c r="J721" i="2"/>
  <c r="K627" i="2"/>
  <c r="L627" i="2"/>
  <c r="M824" i="2"/>
  <c r="K175" i="2"/>
  <c r="K174" i="2"/>
  <c r="M174" i="2"/>
  <c r="M446" i="2"/>
  <c r="J446" i="2"/>
  <c r="M971" i="2"/>
  <c r="L511" i="2"/>
  <c r="L591" i="2"/>
  <c r="M967" i="2"/>
  <c r="L967" i="2"/>
  <c r="K494" i="2"/>
  <c r="J494" i="2"/>
  <c r="J987" i="2"/>
  <c r="K768" i="2"/>
  <c r="M768" i="2"/>
  <c r="K747" i="2"/>
  <c r="M542" i="2"/>
  <c r="L106" i="2"/>
  <c r="L277" i="2"/>
  <c r="J511" i="2"/>
  <c r="K99" i="2"/>
  <c r="L99" i="2"/>
  <c r="M99" i="2"/>
  <c r="J99" i="2"/>
  <c r="I828" i="2"/>
  <c r="J828" i="2" s="1"/>
  <c r="L705" i="2"/>
  <c r="J281" i="2"/>
  <c r="K387" i="2"/>
  <c r="M387" i="2"/>
  <c r="K499" i="2"/>
  <c r="J499" i="2"/>
  <c r="J575" i="2"/>
  <c r="J450" i="2"/>
  <c r="M450" i="2"/>
  <c r="J925" i="2"/>
  <c r="L925" i="2"/>
  <c r="J623" i="2"/>
  <c r="M623" i="2"/>
  <c r="L623" i="2"/>
  <c r="K623" i="2"/>
  <c r="M583" i="2"/>
  <c r="J586" i="2"/>
  <c r="K586" i="2"/>
  <c r="L586" i="2"/>
  <c r="J88" i="2"/>
  <c r="M88" i="2"/>
  <c r="L232" i="2"/>
  <c r="K232" i="2"/>
  <c r="M468" i="2"/>
  <c r="K571" i="2"/>
  <c r="L571" i="2"/>
  <c r="L595" i="2"/>
  <c r="J595" i="2"/>
  <c r="L224" i="2"/>
  <c r="J224" i="2"/>
  <c r="K558" i="2"/>
  <c r="L558" i="2"/>
  <c r="L465" i="2"/>
  <c r="J465" i="2"/>
  <c r="K811" i="2"/>
  <c r="L811" i="2"/>
  <c r="M394" i="2"/>
  <c r="K510" i="2"/>
  <c r="M510" i="2"/>
  <c r="M774" i="2"/>
  <c r="L774" i="2"/>
  <c r="L880" i="2"/>
  <c r="K880" i="2"/>
  <c r="J634" i="2"/>
  <c r="M634" i="2"/>
  <c r="L414" i="2"/>
  <c r="J414" i="2"/>
  <c r="M407" i="2"/>
  <c r="J407" i="2"/>
  <c r="K407" i="2"/>
  <c r="M513" i="2"/>
  <c r="K513" i="2"/>
  <c r="J551" i="2"/>
  <c r="K551" i="2"/>
  <c r="J615" i="2"/>
  <c r="L615" i="2"/>
  <c r="K615" i="2"/>
  <c r="K486" i="2"/>
  <c r="J289" i="2"/>
  <c r="M289" i="2"/>
  <c r="L460" i="2"/>
  <c r="K166" i="2"/>
  <c r="L166" i="2"/>
  <c r="L462" i="2"/>
  <c r="K462" i="2"/>
  <c r="J462" i="2"/>
  <c r="M963" i="2"/>
  <c r="J963" i="2"/>
  <c r="K963" i="2"/>
  <c r="I807" i="2"/>
  <c r="J807" i="2" s="1"/>
  <c r="L486" i="2"/>
  <c r="J108" i="2"/>
  <c r="L971" i="2"/>
  <c r="J76" i="2"/>
  <c r="L531" i="2"/>
  <c r="J559" i="2"/>
  <c r="M670" i="2"/>
  <c r="J614" i="2"/>
  <c r="L289" i="2"/>
  <c r="K390" i="2"/>
  <c r="L458" i="2"/>
  <c r="I869" i="2"/>
  <c r="J869" i="2" s="1"/>
  <c r="J78" i="2"/>
  <c r="K464" i="2"/>
  <c r="L845" i="2"/>
  <c r="J786" i="2"/>
  <c r="J882" i="2"/>
  <c r="L66" i="2"/>
  <c r="M235" i="2"/>
  <c r="K803" i="2"/>
  <c r="M907" i="2"/>
  <c r="L907" i="2"/>
  <c r="J81" i="2"/>
  <c r="K252" i="2"/>
  <c r="J418" i="2"/>
  <c r="K583" i="2"/>
  <c r="K603" i="2"/>
  <c r="L391" i="2"/>
  <c r="M638" i="2"/>
  <c r="L638" i="2"/>
  <c r="M550" i="2"/>
  <c r="M390" i="2"/>
  <c r="K882" i="2"/>
  <c r="K130" i="2"/>
  <c r="M130" i="2"/>
  <c r="M430" i="2"/>
  <c r="J430" i="2"/>
  <c r="J252" i="2"/>
  <c r="M418" i="2"/>
  <c r="M559" i="2"/>
  <c r="L575" i="2"/>
  <c r="J591" i="2"/>
  <c r="J400" i="2"/>
  <c r="K285" i="2"/>
  <c r="M285" i="2"/>
  <c r="I21" i="2"/>
  <c r="L21" i="2" s="1"/>
  <c r="K751" i="2"/>
  <c r="I785" i="2"/>
  <c r="J785" i="2" s="1"/>
  <c r="M635" i="2"/>
  <c r="I844" i="2"/>
  <c r="J844" i="2" s="1"/>
  <c r="K716" i="2"/>
  <c r="J716" i="2"/>
  <c r="J639" i="2"/>
  <c r="L639" i="2"/>
  <c r="L824" i="2"/>
  <c r="M720" i="2"/>
  <c r="L108" i="2"/>
  <c r="M277" i="2"/>
  <c r="L228" i="2"/>
  <c r="J678" i="2"/>
  <c r="M678" i="2"/>
  <c r="L678" i="2"/>
  <c r="M97" i="2"/>
  <c r="L255" i="2"/>
  <c r="M255" i="2"/>
  <c r="K88" i="2"/>
  <c r="J240" i="2"/>
  <c r="K240" i="2"/>
  <c r="J754" i="2"/>
  <c r="L882" i="2"/>
  <c r="K705" i="2"/>
  <c r="J702" i="2"/>
  <c r="J439" i="2"/>
  <c r="J75" i="2"/>
  <c r="J947" i="2"/>
  <c r="J479" i="2"/>
  <c r="J543" i="2"/>
  <c r="J929" i="2"/>
  <c r="K84" i="2"/>
  <c r="K54" i="2"/>
  <c r="J384" i="2"/>
  <c r="I916" i="2"/>
  <c r="J916" i="2" s="1"/>
  <c r="J619" i="2"/>
  <c r="J150" i="2"/>
  <c r="M402" i="2"/>
  <c r="M269" i="2"/>
  <c r="J734" i="2"/>
  <c r="K484" i="2"/>
  <c r="K395" i="2"/>
  <c r="J979" i="2"/>
  <c r="J56" i="2"/>
  <c r="J514" i="2"/>
  <c r="M736" i="2"/>
  <c r="K702" i="2"/>
  <c r="I961" i="2"/>
  <c r="L961" i="2" s="1"/>
  <c r="I792" i="2"/>
  <c r="M792" i="2" s="1"/>
  <c r="L702" i="2"/>
  <c r="M273" i="2"/>
  <c r="M442" i="2"/>
  <c r="L628" i="2"/>
  <c r="M628" i="2"/>
  <c r="J628" i="2"/>
  <c r="J689" i="2"/>
  <c r="M689" i="2"/>
  <c r="L689" i="2"/>
  <c r="J817" i="2"/>
  <c r="L817" i="2"/>
  <c r="K817" i="2"/>
  <c r="I770" i="2"/>
  <c r="L770" i="2" s="1"/>
  <c r="M221" i="2"/>
  <c r="J221" i="2"/>
  <c r="K221" i="2"/>
  <c r="J642" i="2"/>
  <c r="L642" i="2"/>
  <c r="K642" i="2"/>
  <c r="M335" i="2"/>
  <c r="K335" i="2"/>
  <c r="J335" i="2"/>
  <c r="I818" i="2"/>
  <c r="J818" i="2" s="1"/>
  <c r="I954" i="2"/>
  <c r="J954" i="2" s="1"/>
  <c r="K339" i="2"/>
  <c r="M339" i="2"/>
  <c r="J339" i="2"/>
  <c r="M389" i="2"/>
  <c r="K389" i="2"/>
  <c r="L389" i="2"/>
  <c r="J613" i="2"/>
  <c r="L613" i="2"/>
  <c r="M598" i="2"/>
  <c r="I749" i="2"/>
  <c r="K749" i="2" s="1"/>
  <c r="L176" i="2"/>
  <c r="M176" i="2"/>
  <c r="I546" i="2"/>
  <c r="J546" i="2" s="1"/>
  <c r="I525" i="2"/>
  <c r="K525" i="2" s="1"/>
  <c r="I569" i="2"/>
  <c r="J569" i="2" s="1"/>
  <c r="I570" i="2"/>
  <c r="J570" i="2" s="1"/>
  <c r="M29" i="2"/>
  <c r="I491" i="2"/>
  <c r="L491" i="2" s="1"/>
  <c r="M859" i="2"/>
  <c r="J859" i="2"/>
  <c r="M107" i="2"/>
  <c r="I836" i="2"/>
  <c r="J836" i="2" s="1"/>
  <c r="I541" i="2"/>
  <c r="J541" i="2" s="1"/>
  <c r="K689" i="2"/>
  <c r="I816" i="2"/>
  <c r="L816" i="2" s="1"/>
  <c r="I966" i="2"/>
  <c r="J966" i="2" s="1"/>
  <c r="I908" i="2"/>
  <c r="J908" i="2" s="1"/>
  <c r="I944" i="2"/>
  <c r="M944" i="2" s="1"/>
  <c r="M817" i="2"/>
  <c r="J497" i="2"/>
  <c r="L497" i="2"/>
  <c r="M26" i="2"/>
  <c r="J26" i="2"/>
  <c r="L48" i="2"/>
  <c r="L471" i="2"/>
  <c r="L535" i="2"/>
  <c r="M129" i="2"/>
  <c r="L44" i="2"/>
  <c r="K247" i="2"/>
  <c r="I405" i="2"/>
  <c r="M405" i="2" s="1"/>
  <c r="K613" i="2"/>
  <c r="L530" i="2"/>
  <c r="I848" i="2"/>
  <c r="M848" i="2" s="1"/>
  <c r="I888" i="2"/>
  <c r="J888" i="2" s="1"/>
  <c r="I956" i="2"/>
  <c r="J956" i="2" s="1"/>
  <c r="K577" i="2"/>
  <c r="M665" i="2"/>
  <c r="K665" i="2"/>
  <c r="L665" i="2"/>
  <c r="I489" i="2"/>
  <c r="K489" i="2" s="1"/>
  <c r="L870" i="2"/>
  <c r="I718" i="2"/>
  <c r="M718" i="2" s="1"/>
  <c r="M784" i="2"/>
  <c r="M870" i="2"/>
  <c r="J113" i="2"/>
  <c r="L440" i="2"/>
  <c r="J440" i="2"/>
  <c r="M440" i="2"/>
  <c r="L386" i="2"/>
  <c r="L690" i="2"/>
  <c r="J690" i="2"/>
  <c r="K690" i="2"/>
  <c r="M801" i="2"/>
  <c r="I756" i="2"/>
  <c r="M85" i="2"/>
  <c r="K293" i="2"/>
  <c r="I808" i="2"/>
  <c r="J808" i="2" s="1"/>
  <c r="L831" i="2"/>
  <c r="J831" i="2"/>
  <c r="K831" i="2"/>
  <c r="L249" i="2"/>
  <c r="K249" i="2"/>
  <c r="M249" i="2"/>
  <c r="I573" i="2"/>
  <c r="K573" i="2" s="1"/>
  <c r="L855" i="2"/>
  <c r="K855" i="2"/>
  <c r="I782" i="2"/>
  <c r="I982" i="2"/>
  <c r="L74" i="2"/>
  <c r="M74" i="2"/>
  <c r="K355" i="2"/>
  <c r="M355" i="2"/>
  <c r="J355" i="2"/>
  <c r="K651" i="2"/>
  <c r="M651" i="2"/>
  <c r="M530" i="2"/>
  <c r="I809" i="2"/>
  <c r="J809" i="2" s="1"/>
  <c r="J485" i="2"/>
  <c r="L485" i="2"/>
  <c r="L904" i="2"/>
  <c r="M212" i="2"/>
  <c r="K212" i="2"/>
  <c r="L801" i="2"/>
  <c r="L779" i="2"/>
  <c r="L257" i="2"/>
  <c r="I227" i="2"/>
  <c r="K227" i="2" s="1"/>
  <c r="I780" i="2"/>
  <c r="K780" i="2" s="1"/>
  <c r="I868" i="2"/>
  <c r="K868" i="2" s="1"/>
  <c r="M899" i="2"/>
  <c r="I7" i="2"/>
  <c r="M7" i="2" s="1"/>
  <c r="K119" i="2"/>
  <c r="L533" i="2"/>
  <c r="J533" i="2"/>
  <c r="J48" i="2"/>
  <c r="I53" i="2"/>
  <c r="J100" i="2"/>
  <c r="J454" i="2"/>
  <c r="M527" i="2"/>
  <c r="I474" i="2"/>
  <c r="J474" i="2" s="1"/>
  <c r="I730" i="2"/>
  <c r="M891" i="2"/>
  <c r="I934" i="2"/>
  <c r="J934" i="2" s="1"/>
  <c r="L556" i="2"/>
  <c r="M556" i="2"/>
  <c r="J556" i="2"/>
  <c r="L88" i="2"/>
  <c r="K815" i="2"/>
  <c r="L815" i="2"/>
  <c r="J815" i="2"/>
  <c r="I876" i="2"/>
  <c r="J876" i="2" s="1"/>
  <c r="J119" i="2"/>
  <c r="K533" i="2"/>
  <c r="I813" i="2"/>
  <c r="J813" i="2" s="1"/>
  <c r="M999" i="2"/>
  <c r="K999" i="2"/>
  <c r="I850" i="2"/>
  <c r="L850" i="2" s="1"/>
  <c r="I12" i="2"/>
  <c r="L12" i="2" s="1"/>
  <c r="M497" i="2"/>
  <c r="L659" i="2"/>
  <c r="M659" i="2"/>
  <c r="M435" i="2"/>
  <c r="L435" i="2"/>
  <c r="L716" i="2"/>
  <c r="K452" i="2"/>
  <c r="J593" i="2"/>
  <c r="L593" i="2"/>
  <c r="I459" i="2"/>
  <c r="M459" i="2" s="1"/>
  <c r="K755" i="2"/>
  <c r="K188" i="2"/>
  <c r="M188" i="2"/>
  <c r="L236" i="2"/>
  <c r="J386" i="2"/>
  <c r="L559" i="2"/>
  <c r="K739" i="2"/>
  <c r="M739" i="2"/>
  <c r="I750" i="2"/>
  <c r="K750" i="2" s="1"/>
  <c r="J422" i="2"/>
  <c r="J847" i="2"/>
  <c r="L847" i="2"/>
  <c r="M184" i="2"/>
  <c r="L184" i="2"/>
  <c r="K299" i="2"/>
  <c r="K465" i="2"/>
  <c r="K870" i="2"/>
  <c r="I901" i="2"/>
  <c r="J901" i="2" s="1"/>
  <c r="I918" i="2"/>
  <c r="M918" i="2" s="1"/>
  <c r="I958" i="2"/>
  <c r="M958" i="2" s="1"/>
  <c r="M867" i="2"/>
  <c r="I881" i="2"/>
  <c r="M881" i="2" s="1"/>
  <c r="M127" i="2"/>
  <c r="K127" i="2"/>
  <c r="L355" i="2"/>
  <c r="K593" i="2"/>
  <c r="L651" i="2"/>
  <c r="I475" i="2"/>
  <c r="J475" i="2" s="1"/>
  <c r="I539" i="2"/>
  <c r="J539" i="2" s="1"/>
  <c r="I548" i="2"/>
  <c r="I611" i="2"/>
  <c r="J611" i="2" s="1"/>
  <c r="I80" i="2"/>
  <c r="J80" i="2" s="1"/>
  <c r="M87" i="2"/>
  <c r="J66" i="2"/>
  <c r="L123" i="2"/>
  <c r="M398" i="2"/>
  <c r="M98" i="2"/>
  <c r="J803" i="2"/>
  <c r="L952" i="2"/>
  <c r="J969" i="2"/>
  <c r="K116" i="2"/>
  <c r="J164" i="2"/>
  <c r="L142" i="2"/>
  <c r="J228" i="2"/>
  <c r="M423" i="2"/>
  <c r="J456" i="2"/>
  <c r="M519" i="2"/>
  <c r="K555" i="2"/>
  <c r="K391" i="2"/>
  <c r="M654" i="2"/>
  <c r="J674" i="2"/>
  <c r="L674" i="2"/>
  <c r="K674" i="2"/>
  <c r="L959" i="2"/>
  <c r="J959" i="2"/>
  <c r="K959" i="2"/>
  <c r="I838" i="2"/>
  <c r="M838" i="2" s="1"/>
  <c r="J168" i="2"/>
  <c r="L168" i="2"/>
  <c r="I900" i="2"/>
  <c r="I6" i="2"/>
  <c r="K6" i="2" s="1"/>
  <c r="K123" i="2"/>
  <c r="J410" i="2"/>
  <c r="M671" i="2"/>
  <c r="J671" i="2"/>
  <c r="K671" i="2"/>
  <c r="J478" i="2"/>
  <c r="J606" i="2"/>
  <c r="J933" i="2"/>
  <c r="K933" i="2"/>
  <c r="L933" i="2"/>
  <c r="I856" i="2"/>
  <c r="J856" i="2" s="1"/>
  <c r="K367" i="2"/>
  <c r="M367" i="2"/>
  <c r="J367" i="2"/>
  <c r="L433" i="2"/>
  <c r="I636" i="2"/>
  <c r="L590" i="2"/>
  <c r="M753" i="2"/>
  <c r="L753" i="2"/>
  <c r="I830" i="2"/>
  <c r="I852" i="2"/>
  <c r="J852" i="2" s="1"/>
  <c r="K969" i="2"/>
  <c r="M627" i="2"/>
  <c r="J964" i="2"/>
  <c r="J708" i="2"/>
  <c r="K307" i="2"/>
  <c r="M307" i="2"/>
  <c r="J307" i="2"/>
  <c r="K371" i="2"/>
  <c r="M371" i="2"/>
  <c r="J371" i="2"/>
  <c r="M305" i="2"/>
  <c r="K305" i="2"/>
  <c r="L305" i="2"/>
  <c r="M433" i="2"/>
  <c r="I621" i="2"/>
  <c r="J621" i="2" s="1"/>
  <c r="J627" i="2"/>
  <c r="L721" i="2"/>
  <c r="K903" i="2"/>
  <c r="L23" i="2"/>
  <c r="J174" i="2"/>
  <c r="J466" i="2"/>
  <c r="L501" i="2"/>
  <c r="J501" i="2"/>
  <c r="J581" i="2"/>
  <c r="L581" i="2"/>
  <c r="J484" i="2"/>
  <c r="M465" i="2"/>
  <c r="I765" i="2"/>
  <c r="K765" i="2" s="1"/>
  <c r="I960" i="2"/>
  <c r="L960" i="2" s="1"/>
  <c r="J79" i="2"/>
  <c r="L100" i="2"/>
  <c r="J212" i="2"/>
  <c r="M236" i="2"/>
  <c r="M386" i="2"/>
  <c r="I239" i="2"/>
  <c r="L239" i="2" s="1"/>
  <c r="K471" i="2"/>
  <c r="J483" i="2"/>
  <c r="K495" i="2"/>
  <c r="L519" i="2"/>
  <c r="K535" i="2"/>
  <c r="J547" i="2"/>
  <c r="J583" i="2"/>
  <c r="J607" i="2"/>
  <c r="I532" i="2"/>
  <c r="M532" i="2" s="1"/>
  <c r="I522" i="2"/>
  <c r="M522" i="2" s="1"/>
  <c r="J670" i="2"/>
  <c r="K466" i="2"/>
  <c r="L534" i="2"/>
  <c r="M939" i="2"/>
  <c r="L939" i="2"/>
  <c r="K801" i="2"/>
  <c r="J273" i="2"/>
  <c r="M406" i="2"/>
  <c r="M399" i="2"/>
  <c r="M833" i="2"/>
  <c r="K78" i="2"/>
  <c r="L91" i="2"/>
  <c r="I90" i="2"/>
  <c r="K90" i="2" s="1"/>
  <c r="L192" i="2"/>
  <c r="M192" i="2"/>
  <c r="J216" i="2"/>
  <c r="M232" i="2"/>
  <c r="L394" i="2"/>
  <c r="K113" i="2"/>
  <c r="J558" i="2"/>
  <c r="K899" i="2"/>
  <c r="K897" i="2"/>
  <c r="J897" i="2"/>
  <c r="L897" i="2"/>
  <c r="M987" i="2"/>
  <c r="K987" i="2"/>
  <c r="M786" i="2"/>
  <c r="K894" i="2"/>
  <c r="L119" i="2"/>
  <c r="I413" i="2"/>
  <c r="M413" i="2" s="1"/>
  <c r="I429" i="2"/>
  <c r="M429" i="2" s="1"/>
  <c r="I445" i="2"/>
  <c r="M445" i="2" s="1"/>
  <c r="J403" i="2"/>
  <c r="L606" i="2"/>
  <c r="I861" i="2"/>
  <c r="M861" i="2" s="1"/>
  <c r="I920" i="2"/>
  <c r="K920" i="2" s="1"/>
  <c r="I942" i="2"/>
  <c r="K942" i="2" s="1"/>
  <c r="I822" i="2"/>
  <c r="J984" i="2"/>
  <c r="J736" i="2"/>
  <c r="J893" i="2"/>
  <c r="K913" i="2"/>
  <c r="L112" i="2"/>
  <c r="M112" i="2"/>
  <c r="L371" i="2"/>
  <c r="I383" i="2"/>
  <c r="I589" i="2"/>
  <c r="K589" i="2" s="1"/>
  <c r="M657" i="2"/>
  <c r="K657" i="2"/>
  <c r="L657" i="2"/>
  <c r="M697" i="2"/>
  <c r="K697" i="2"/>
  <c r="L697" i="2"/>
  <c r="I473" i="2"/>
  <c r="M473" i="2" s="1"/>
  <c r="I537" i="2"/>
  <c r="J537" i="2" s="1"/>
  <c r="L630" i="2"/>
  <c r="M630" i="2"/>
  <c r="K630" i="2"/>
  <c r="M716" i="2"/>
  <c r="L517" i="2"/>
  <c r="J517" i="2"/>
  <c r="J32" i="2"/>
  <c r="L58" i="2"/>
  <c r="M175" i="2"/>
  <c r="L150" i="2"/>
  <c r="L265" i="2"/>
  <c r="J130" i="2"/>
  <c r="K450" i="2"/>
  <c r="L803" i="2"/>
  <c r="K931" i="2"/>
  <c r="L893" i="2"/>
  <c r="M79" i="2"/>
  <c r="M100" i="2"/>
  <c r="M499" i="2"/>
  <c r="I444" i="2"/>
  <c r="J444" i="2" s="1"/>
  <c r="I554" i="2"/>
  <c r="K638" i="2"/>
  <c r="K666" i="2"/>
  <c r="L666" i="2"/>
  <c r="J666" i="2"/>
  <c r="I582" i="2"/>
  <c r="J582" i="2" s="1"/>
  <c r="J795" i="2"/>
  <c r="L387" i="2"/>
  <c r="M755" i="2"/>
  <c r="M160" i="2"/>
  <c r="K160" i="2"/>
  <c r="J160" i="2"/>
  <c r="J390" i="2"/>
  <c r="J431" i="2"/>
  <c r="J458" i="2"/>
  <c r="I738" i="2"/>
  <c r="J738" i="2" s="1"/>
  <c r="I874" i="2"/>
  <c r="J874" i="2" s="1"/>
  <c r="L13" i="2"/>
  <c r="K33" i="2"/>
  <c r="J33" i="2"/>
  <c r="L85" i="2"/>
  <c r="K176" i="2"/>
  <c r="J285" i="2"/>
  <c r="M251" i="2"/>
  <c r="M703" i="2"/>
  <c r="K703" i="2"/>
  <c r="J703" i="2"/>
  <c r="L889" i="2"/>
  <c r="K889" i="2"/>
  <c r="J889" i="2"/>
  <c r="K771" i="2"/>
  <c r="M771" i="2"/>
  <c r="J771" i="2"/>
  <c r="I932" i="2"/>
  <c r="L947" i="2"/>
  <c r="L887" i="2"/>
  <c r="M887" i="2"/>
  <c r="J887" i="2"/>
  <c r="L4" i="2"/>
  <c r="M56" i="2"/>
  <c r="K311" i="2"/>
  <c r="M311" i="2"/>
  <c r="J311" i="2"/>
  <c r="K485" i="2"/>
  <c r="M613" i="2"/>
  <c r="I477" i="2"/>
  <c r="J477" i="2" s="1"/>
  <c r="I605" i="2"/>
  <c r="J605" i="2" s="1"/>
  <c r="M913" i="2"/>
  <c r="J835" i="2"/>
  <c r="L913" i="2"/>
  <c r="I800" i="2"/>
  <c r="L800" i="2" s="1"/>
  <c r="I890" i="2"/>
  <c r="J890" i="2" s="1"/>
  <c r="M933" i="2"/>
  <c r="L875" i="2"/>
  <c r="M619" i="2"/>
  <c r="I930" i="2"/>
  <c r="J930" i="2" s="1"/>
  <c r="L29" i="2"/>
  <c r="L160" i="2"/>
  <c r="K618" i="2"/>
  <c r="L618" i="2"/>
  <c r="M494" i="2"/>
  <c r="J635" i="2"/>
  <c r="M76" i="2"/>
  <c r="M115" i="2"/>
  <c r="J124" i="2"/>
  <c r="K124" i="2"/>
  <c r="L450" i="2"/>
  <c r="J545" i="2"/>
  <c r="L545" i="2"/>
  <c r="J609" i="2"/>
  <c r="L609" i="2"/>
  <c r="L484" i="2"/>
  <c r="J387" i="2"/>
  <c r="J983" i="2"/>
  <c r="J824" i="2"/>
  <c r="K26" i="2"/>
  <c r="K58" i="2"/>
  <c r="K87" i="2"/>
  <c r="J188" i="2"/>
  <c r="J244" i="2"/>
  <c r="K281" i="2"/>
  <c r="K454" i="2"/>
  <c r="K402" i="2"/>
  <c r="L503" i="2"/>
  <c r="K519" i="2"/>
  <c r="K595" i="2"/>
  <c r="M607" i="2"/>
  <c r="J453" i="2"/>
  <c r="J391" i="2"/>
  <c r="L670" i="2"/>
  <c r="L502" i="2"/>
  <c r="K550" i="2"/>
  <c r="K598" i="2"/>
  <c r="M791" i="2"/>
  <c r="J791" i="2"/>
  <c r="K791" i="2"/>
  <c r="J871" i="2"/>
  <c r="M871" i="2"/>
  <c r="M438" i="2"/>
  <c r="M431" i="2"/>
  <c r="I724" i="2"/>
  <c r="M724" i="2" s="1"/>
  <c r="L964" i="2"/>
  <c r="K72" i="2"/>
  <c r="J184" i="2"/>
  <c r="K410" i="2"/>
  <c r="K394" i="2"/>
  <c r="J469" i="2"/>
  <c r="J526" i="2"/>
  <c r="L635" i="2"/>
  <c r="K784" i="2"/>
  <c r="I437" i="2"/>
  <c r="M437" i="2" s="1"/>
  <c r="M517" i="2"/>
  <c r="K581" i="2"/>
  <c r="M690" i="2"/>
  <c r="L510" i="2"/>
  <c r="L703" i="2"/>
  <c r="I764" i="2"/>
  <c r="L764" i="2" s="1"/>
  <c r="I778" i="2"/>
  <c r="M778" i="2" s="1"/>
  <c r="I832" i="2"/>
  <c r="M832" i="2" s="1"/>
  <c r="K871" i="2"/>
  <c r="L755" i="2"/>
  <c r="J461" i="2"/>
  <c r="K774" i="2"/>
  <c r="I812" i="2"/>
  <c r="L812" i="2" s="1"/>
  <c r="I860" i="2"/>
  <c r="J860" i="2" s="1"/>
  <c r="M904" i="2"/>
  <c r="I938" i="2"/>
  <c r="J938" i="2" s="1"/>
  <c r="M964" i="2"/>
  <c r="M1001" i="2"/>
  <c r="K847" i="2"/>
  <c r="I73" i="2"/>
  <c r="J73" i="2" s="1"/>
  <c r="J127" i="2"/>
  <c r="K545" i="2"/>
  <c r="K609" i="2"/>
  <c r="I557" i="2"/>
  <c r="J557" i="2" s="1"/>
  <c r="M643" i="2"/>
  <c r="K643" i="2"/>
  <c r="L643" i="2"/>
  <c r="K683" i="2"/>
  <c r="M683" i="2"/>
  <c r="I521" i="2"/>
  <c r="K521" i="2" s="1"/>
  <c r="I585" i="2"/>
  <c r="K585" i="2" s="1"/>
  <c r="J705" i="2"/>
  <c r="M878" i="2"/>
  <c r="M606" i="2"/>
  <c r="L984" i="2"/>
  <c r="I911" i="2"/>
  <c r="J911" i="2" s="1"/>
  <c r="M471" i="2"/>
  <c r="M34" i="2"/>
  <c r="J34" i="2"/>
  <c r="L408" i="2"/>
  <c r="K408" i="2"/>
  <c r="J408" i="2"/>
  <c r="J841" i="2"/>
  <c r="M841" i="2"/>
  <c r="L129" i="2"/>
  <c r="K129" i="2"/>
  <c r="J647" i="2"/>
  <c r="K647" i="2"/>
  <c r="M647" i="2"/>
  <c r="L34" i="2"/>
  <c r="I950" i="2"/>
  <c r="L950" i="2" s="1"/>
  <c r="K628" i="2"/>
  <c r="I625" i="2"/>
  <c r="M625" i="2" s="1"/>
  <c r="I922" i="2"/>
  <c r="J922" i="2" s="1"/>
  <c r="I926" i="2"/>
  <c r="K926" i="2" s="1"/>
  <c r="I3" i="2"/>
  <c r="J3" i="2" s="1"/>
  <c r="K111" i="2"/>
  <c r="M111" i="2"/>
  <c r="I637" i="2"/>
  <c r="J637" i="2" s="1"/>
  <c r="J549" i="2"/>
  <c r="L549" i="2"/>
  <c r="K759" i="2"/>
  <c r="J759" i="2"/>
  <c r="L208" i="2"/>
  <c r="M208" i="2"/>
  <c r="M642" i="2"/>
  <c r="I773" i="2"/>
  <c r="J773" i="2" s="1"/>
  <c r="I814" i="2"/>
  <c r="J814" i="2" s="1"/>
  <c r="M673" i="2"/>
  <c r="L673" i="2"/>
  <c r="K673" i="2"/>
  <c r="I505" i="2"/>
  <c r="J505" i="2" s="1"/>
  <c r="I974" i="2"/>
  <c r="L974" i="2" s="1"/>
  <c r="I523" i="2"/>
  <c r="J523" i="2" s="1"/>
  <c r="K654" i="2"/>
  <c r="K875" i="2"/>
  <c r="I858" i="2"/>
  <c r="L858" i="2" s="1"/>
  <c r="I766" i="2"/>
  <c r="J766" i="2" s="1"/>
  <c r="L121" i="2"/>
  <c r="K121" i="2"/>
  <c r="K208" i="2"/>
  <c r="K257" i="2"/>
  <c r="I482" i="2"/>
  <c r="K953" i="2"/>
  <c r="L953" i="2"/>
  <c r="J953" i="2"/>
  <c r="K375" i="2"/>
  <c r="M375" i="2"/>
  <c r="J375" i="2"/>
  <c r="I425" i="2"/>
  <c r="J425" i="2" s="1"/>
  <c r="I968" i="2"/>
  <c r="J968" i="2" s="1"/>
  <c r="K331" i="2"/>
  <c r="M331" i="2"/>
  <c r="J331" i="2"/>
  <c r="K634" i="2"/>
  <c r="L634" i="2"/>
  <c r="M44" i="2"/>
  <c r="J577" i="2"/>
  <c r="L577" i="2"/>
  <c r="I946" i="2"/>
  <c r="L946" i="2" s="1"/>
  <c r="L293" i="2"/>
  <c r="I412" i="2"/>
  <c r="M412" i="2" s="1"/>
  <c r="K923" i="2"/>
  <c r="M4" i="2"/>
  <c r="L233" i="2"/>
  <c r="M233" i="2"/>
  <c r="K233" i="2"/>
  <c r="M549" i="2"/>
  <c r="M704" i="2"/>
  <c r="K704" i="2"/>
  <c r="I776" i="2"/>
  <c r="J776" i="2" s="1"/>
  <c r="K45" i="2"/>
  <c r="L45" i="2"/>
  <c r="M45" i="2"/>
  <c r="I493" i="2"/>
  <c r="M493" i="2" s="1"/>
  <c r="I553" i="2"/>
  <c r="K553" i="2" s="1"/>
  <c r="M535" i="2"/>
  <c r="J271" i="2"/>
  <c r="L271" i="2"/>
  <c r="J452" i="2"/>
  <c r="J903" i="2"/>
  <c r="L903" i="2"/>
  <c r="L26" i="2"/>
  <c r="K66" i="2"/>
  <c r="I516" i="2"/>
  <c r="J516" i="2" s="1"/>
  <c r="J935" i="2"/>
  <c r="M935" i="2"/>
  <c r="K935" i="2"/>
  <c r="I840" i="2"/>
  <c r="J840" i="2" s="1"/>
  <c r="I5" i="2"/>
  <c r="L5" i="2" s="1"/>
  <c r="L107" i="2"/>
  <c r="K85" i="2"/>
  <c r="L923" i="2"/>
  <c r="M351" i="2"/>
  <c r="K351" i="2"/>
  <c r="J351" i="2"/>
  <c r="I633" i="2"/>
  <c r="J633" i="2" s="1"/>
  <c r="I798" i="2"/>
  <c r="J798" i="2" s="1"/>
  <c r="I820" i="2"/>
  <c r="K820" i="2" s="1"/>
  <c r="K851" i="2"/>
  <c r="I8" i="2"/>
  <c r="J8" i="2" s="1"/>
  <c r="J111" i="2"/>
  <c r="L335" i="2"/>
  <c r="M691" i="2"/>
  <c r="K691" i="2"/>
  <c r="K398" i="2"/>
  <c r="L565" i="2"/>
  <c r="J565" i="2"/>
  <c r="K180" i="2"/>
  <c r="M180" i="2"/>
  <c r="K297" i="2"/>
  <c r="L297" i="2"/>
  <c r="M555" i="2"/>
  <c r="J107" i="2"/>
  <c r="J176" i="2"/>
  <c r="J208" i="2"/>
  <c r="M271" i="2"/>
  <c r="L542" i="2"/>
  <c r="L859" i="2"/>
  <c r="I762" i="2"/>
  <c r="M762" i="2" s="1"/>
  <c r="I886" i="2"/>
  <c r="M886" i="2" s="1"/>
  <c r="I804" i="2"/>
  <c r="K804" i="2" s="1"/>
  <c r="K952" i="2"/>
  <c r="I976" i="2"/>
  <c r="J976" i="2" s="1"/>
  <c r="I997" i="2"/>
  <c r="K997" i="2" s="1"/>
  <c r="L156" i="2"/>
  <c r="M156" i="2"/>
  <c r="K156" i="2"/>
  <c r="L339" i="2"/>
  <c r="J44" i="2"/>
  <c r="M452" i="2"/>
  <c r="L212" i="2"/>
  <c r="K265" i="2"/>
  <c r="I579" i="2"/>
  <c r="L579" i="2" s="1"/>
  <c r="I538" i="2"/>
  <c r="J538" i="2" s="1"/>
  <c r="I518" i="2"/>
  <c r="L130" i="2"/>
  <c r="J438" i="2"/>
  <c r="K787" i="2"/>
  <c r="K29" i="2"/>
  <c r="K23" i="2"/>
  <c r="L117" i="2"/>
  <c r="K117" i="2"/>
  <c r="M224" i="2"/>
  <c r="L247" i="2"/>
  <c r="K845" i="2"/>
  <c r="K217" i="2"/>
  <c r="L217" i="2"/>
  <c r="M217" i="2"/>
  <c r="I409" i="2"/>
  <c r="K873" i="2"/>
  <c r="L873" i="2"/>
  <c r="M873" i="2"/>
  <c r="M363" i="2"/>
  <c r="J363" i="2"/>
  <c r="K363" i="2"/>
  <c r="M699" i="2"/>
  <c r="L699" i="2"/>
  <c r="J398" i="2"/>
  <c r="J513" i="2"/>
  <c r="L513" i="2"/>
  <c r="L423" i="2"/>
  <c r="K515" i="2"/>
  <c r="K534" i="2"/>
  <c r="L891" i="2"/>
  <c r="I948" i="2"/>
  <c r="L948" i="2" s="1"/>
  <c r="J70" i="2"/>
  <c r="L432" i="2"/>
  <c r="J432" i="2"/>
  <c r="K432" i="2"/>
  <c r="J52" i="2"/>
  <c r="L52" i="2"/>
  <c r="M464" i="2"/>
  <c r="K433" i="2"/>
  <c r="M432" i="2"/>
  <c r="I866" i="2"/>
  <c r="M866" i="2" s="1"/>
  <c r="I940" i="2"/>
  <c r="M940" i="2" s="1"/>
  <c r="M815" i="2"/>
  <c r="J23" i="2"/>
  <c r="M466" i="2"/>
  <c r="M297" i="2"/>
  <c r="M454" i="2"/>
  <c r="M393" i="2"/>
  <c r="J393" i="2"/>
  <c r="K393" i="2"/>
  <c r="L499" i="2"/>
  <c r="L555" i="2"/>
  <c r="I599" i="2"/>
  <c r="L599" i="2" s="1"/>
  <c r="J649" i="2"/>
  <c r="L649" i="2"/>
  <c r="M649" i="2"/>
  <c r="L658" i="2"/>
  <c r="J658" i="2"/>
  <c r="K658" i="2"/>
  <c r="K678" i="2"/>
  <c r="J534" i="2"/>
  <c r="J598" i="2"/>
  <c r="J891" i="2"/>
  <c r="J1001" i="2"/>
  <c r="I898" i="2"/>
  <c r="M257" i="2"/>
  <c r="J237" i="2"/>
  <c r="M237" i="2"/>
  <c r="K237" i="2"/>
  <c r="M293" i="2"/>
  <c r="J455" i="2"/>
  <c r="M455" i="2"/>
  <c r="K455" i="2"/>
  <c r="L833" i="2"/>
  <c r="I752" i="2"/>
  <c r="M752" i="2" s="1"/>
  <c r="I972" i="2"/>
  <c r="J972" i="2" s="1"/>
  <c r="I9" i="2"/>
  <c r="K106" i="2"/>
  <c r="I231" i="2"/>
  <c r="K231" i="2" s="1"/>
  <c r="J530" i="2"/>
  <c r="I758" i="2"/>
  <c r="J758" i="2" s="1"/>
  <c r="K319" i="2"/>
  <c r="M319" i="2"/>
  <c r="J319" i="2"/>
  <c r="I617" i="2"/>
  <c r="J617" i="2" s="1"/>
  <c r="I509" i="2"/>
  <c r="M509" i="2" s="1"/>
  <c r="L647" i="2"/>
  <c r="I741" i="2"/>
  <c r="L741" i="2" s="1"/>
  <c r="L935" i="2"/>
  <c r="I748" i="2"/>
  <c r="J748" i="2" s="1"/>
  <c r="I796" i="2"/>
  <c r="J796" i="2" s="1"/>
  <c r="I990" i="2"/>
  <c r="J990" i="2" s="1"/>
  <c r="M759" i="2"/>
  <c r="L704" i="2"/>
  <c r="M831" i="2"/>
  <c r="J952" i="2"/>
  <c r="I821" i="2"/>
  <c r="M821" i="2" s="1"/>
  <c r="I15" i="2"/>
  <c r="M15" i="2" s="1"/>
  <c r="I16" i="2"/>
  <c r="L16" i="2" s="1"/>
  <c r="M52" i="2"/>
  <c r="M49" i="2"/>
  <c r="L49" i="2"/>
  <c r="K49" i="2"/>
  <c r="L221" i="2"/>
  <c r="K323" i="2"/>
  <c r="M323" i="2"/>
  <c r="J323" i="2"/>
  <c r="L367" i="2"/>
  <c r="J389" i="2"/>
  <c r="I629" i="2"/>
  <c r="M629" i="2" s="1"/>
  <c r="M667" i="2"/>
  <c r="L667" i="2"/>
  <c r="M626" i="2"/>
  <c r="K626" i="2"/>
  <c r="L626" i="2"/>
  <c r="L878" i="2"/>
  <c r="L152" i="2"/>
  <c r="J152" i="2"/>
  <c r="J529" i="2"/>
  <c r="L529" i="2"/>
  <c r="L597" i="2"/>
  <c r="J597" i="2"/>
  <c r="M645" i="2"/>
  <c r="L645" i="2"/>
  <c r="J645" i="2"/>
  <c r="J787" i="2"/>
  <c r="J751" i="2"/>
  <c r="L751" i="2"/>
  <c r="M77" i="2"/>
  <c r="K77" i="2"/>
  <c r="J77" i="2"/>
  <c r="M196" i="2"/>
  <c r="K196" i="2"/>
  <c r="M142" i="2"/>
  <c r="L415" i="2"/>
  <c r="L269" i="2"/>
  <c r="J687" i="2"/>
  <c r="K687" i="2"/>
  <c r="M687" i="2"/>
  <c r="J654" i="2"/>
  <c r="J875" i="2"/>
  <c r="M70" i="2"/>
  <c r="K438" i="2"/>
  <c r="M458" i="2"/>
  <c r="L931" i="2"/>
  <c r="M13" i="2"/>
  <c r="I17" i="2"/>
  <c r="J17" i="2" s="1"/>
  <c r="I51" i="2"/>
  <c r="M51" i="2" s="1"/>
  <c r="M121" i="2"/>
  <c r="M410" i="2"/>
  <c r="K392" i="2"/>
  <c r="M247" i="2"/>
  <c r="J420" i="2"/>
  <c r="M420" i="2"/>
  <c r="J923" i="2"/>
  <c r="I986" i="2"/>
  <c r="L986" i="2" s="1"/>
  <c r="K56" i="2"/>
  <c r="K403" i="2"/>
  <c r="M403" i="2"/>
  <c r="L759" i="2"/>
  <c r="M909" i="2"/>
  <c r="K909" i="2"/>
  <c r="L909" i="2"/>
  <c r="I884" i="2"/>
  <c r="K884" i="2" s="1"/>
  <c r="I980" i="2"/>
  <c r="K980" i="2" s="1"/>
  <c r="I994" i="2"/>
  <c r="K994" i="2" s="1"/>
  <c r="K699" i="2"/>
  <c r="M717" i="2"/>
  <c r="L717" i="2"/>
  <c r="J717" i="2"/>
  <c r="I740" i="2"/>
  <c r="J740" i="2" s="1"/>
  <c r="I794" i="2"/>
  <c r="J794" i="2" s="1"/>
  <c r="I846" i="2"/>
  <c r="J846" i="2" s="1"/>
  <c r="I914" i="2"/>
  <c r="J914" i="2" s="1"/>
  <c r="I793" i="2"/>
  <c r="J793" i="2" s="1"/>
  <c r="K95" i="2"/>
  <c r="M95" i="2"/>
  <c r="M225" i="2"/>
  <c r="K225" i="2"/>
  <c r="L225" i="2"/>
  <c r="J673" i="2"/>
  <c r="L691" i="2"/>
  <c r="K826" i="2"/>
  <c r="K717" i="2"/>
  <c r="M695" i="2"/>
  <c r="K695" i="2"/>
  <c r="J695" i="2"/>
  <c r="I912" i="2"/>
  <c r="L180" i="2"/>
  <c r="J142" i="2"/>
  <c r="K168" i="2"/>
  <c r="L402" i="2"/>
  <c r="M415" i="2"/>
  <c r="L483" i="2"/>
  <c r="L547" i="2"/>
  <c r="I567" i="2"/>
  <c r="L567" i="2" s="1"/>
  <c r="M416" i="2"/>
  <c r="L416" i="2"/>
  <c r="K698" i="2"/>
  <c r="L698" i="2"/>
  <c r="J698" i="2"/>
  <c r="L795" i="2"/>
  <c r="K795" i="2"/>
  <c r="I790" i="2"/>
  <c r="L790" i="2" s="1"/>
  <c r="K422" i="2"/>
  <c r="I714" i="2"/>
  <c r="J714" i="2" s="1"/>
  <c r="I14" i="2"/>
  <c r="K14" i="2" s="1"/>
  <c r="M54" i="2"/>
  <c r="J54" i="2"/>
  <c r="M78" i="2"/>
  <c r="M91" i="2"/>
  <c r="K192" i="2"/>
  <c r="K248" i="2"/>
  <c r="L299" i="2"/>
  <c r="L392" i="2"/>
  <c r="L464" i="2"/>
  <c r="I596" i="2"/>
  <c r="J596" i="2" s="1"/>
  <c r="L921" i="2"/>
  <c r="K921" i="2"/>
  <c r="J921" i="2"/>
  <c r="I788" i="2"/>
  <c r="J788" i="2" s="1"/>
  <c r="I1000" i="2"/>
  <c r="J1000" i="2" s="1"/>
  <c r="K984" i="2"/>
  <c r="L82" i="2"/>
  <c r="M343" i="2"/>
  <c r="J343" i="2"/>
  <c r="K343" i="2"/>
  <c r="I441" i="2"/>
  <c r="J441" i="2" s="1"/>
  <c r="K501" i="2"/>
  <c r="M565" i="2"/>
  <c r="I620" i="2"/>
  <c r="J620" i="2" s="1"/>
  <c r="M666" i="2"/>
  <c r="L494" i="2"/>
  <c r="L695" i="2"/>
  <c r="I746" i="2"/>
  <c r="K649" i="2"/>
  <c r="K753" i="2"/>
  <c r="L999" i="2"/>
  <c r="I902" i="2"/>
  <c r="I962" i="2"/>
  <c r="L962" i="2" s="1"/>
  <c r="I996" i="2"/>
  <c r="J996" i="2" s="1"/>
  <c r="M851" i="2"/>
  <c r="L259" i="2"/>
  <c r="K259" i="2"/>
  <c r="M259" i="2"/>
  <c r="L455" i="2"/>
  <c r="M529" i="2"/>
  <c r="M593" i="2"/>
  <c r="M632" i="2"/>
  <c r="M639" i="2"/>
  <c r="K639" i="2"/>
  <c r="L675" i="2"/>
  <c r="M675" i="2"/>
  <c r="M558" i="2"/>
  <c r="L786" i="2"/>
  <c r="I19" i="2"/>
  <c r="L19" i="2" s="1"/>
  <c r="L87" i="2"/>
  <c r="M113" i="2"/>
  <c r="J481" i="2"/>
  <c r="L481" i="2"/>
  <c r="J561" i="2"/>
  <c r="L561" i="2"/>
  <c r="L98" i="2"/>
  <c r="K79" i="2"/>
  <c r="M204" i="2"/>
  <c r="K204" i="2"/>
  <c r="K220" i="2"/>
  <c r="M470" i="2"/>
  <c r="M456" i="2"/>
  <c r="J463" i="2"/>
  <c r="K463" i="2"/>
  <c r="K416" i="2"/>
  <c r="M502" i="2"/>
  <c r="K614" i="2"/>
  <c r="I943" i="2"/>
  <c r="J878" i="2"/>
  <c r="K406" i="2"/>
  <c r="J255" i="2"/>
  <c r="K255" i="2"/>
  <c r="I457" i="2"/>
  <c r="J457" i="2" s="1"/>
  <c r="J826" i="2"/>
  <c r="M200" i="2"/>
  <c r="L200" i="2"/>
  <c r="K98" i="2"/>
  <c r="K859" i="2"/>
  <c r="M57" i="2"/>
  <c r="K57" i="2"/>
  <c r="J57" i="2"/>
  <c r="J233" i="2"/>
  <c r="I421" i="2"/>
  <c r="M421" i="2" s="1"/>
  <c r="L463" i="2"/>
  <c r="M533" i="2"/>
  <c r="K597" i="2"/>
  <c r="K440" i="2"/>
  <c r="J704" i="2"/>
  <c r="L739" i="2"/>
  <c r="L1001" i="2"/>
  <c r="I864" i="2"/>
  <c r="M864" i="2" s="1"/>
  <c r="I906" i="2"/>
  <c r="J906" i="2" s="1"/>
  <c r="I978" i="2"/>
  <c r="M978" i="2" s="1"/>
  <c r="I992" i="2"/>
  <c r="M992" i="2" s="1"/>
  <c r="I760" i="2"/>
  <c r="J760" i="2" s="1"/>
  <c r="K887" i="2"/>
  <c r="I924" i="2"/>
  <c r="I988" i="2"/>
  <c r="J988" i="2" s="1"/>
  <c r="K841" i="2"/>
  <c r="K74" i="2"/>
  <c r="L77" i="2"/>
  <c r="L241" i="2"/>
  <c r="M241" i="2"/>
  <c r="K241" i="2"/>
  <c r="L375" i="2"/>
  <c r="K497" i="2"/>
  <c r="K561" i="2"/>
  <c r="M624" i="2"/>
  <c r="J665" i="2"/>
  <c r="M461" i="2"/>
  <c r="K732" i="2"/>
  <c r="K754" i="2"/>
  <c r="M855" i="2"/>
  <c r="I601" i="2"/>
  <c r="K601" i="2" s="1"/>
  <c r="I507" i="2"/>
  <c r="J507" i="2" s="1"/>
  <c r="I563" i="2"/>
  <c r="I506" i="2"/>
  <c r="I587" i="2"/>
  <c r="J587" i="2" s="1"/>
  <c r="N2" i="2"/>
  <c r="J927" i="2" l="1"/>
  <c r="K404" i="2"/>
  <c r="M566" i="2"/>
  <c r="J404" i="2"/>
  <c r="M726" i="2"/>
  <c r="L910" i="2"/>
  <c r="L480" i="2"/>
  <c r="L777" i="2"/>
  <c r="L726" i="2"/>
  <c r="K480" i="2"/>
  <c r="K777" i="2"/>
  <c r="M910" i="2"/>
  <c r="J726" i="2"/>
  <c r="J910" i="2"/>
  <c r="M777" i="2"/>
  <c r="L937" i="2"/>
  <c r="M712" i="2"/>
  <c r="L743" i="2"/>
  <c r="K743" i="2"/>
  <c r="J743" i="2"/>
  <c r="L223" i="2"/>
  <c r="J706" i="2"/>
  <c r="M223" i="2"/>
  <c r="L404" i="2"/>
  <c r="K223" i="2"/>
  <c r="J25" i="2"/>
  <c r="L25" i="2"/>
  <c r="K706" i="2"/>
  <c r="M25" i="2"/>
  <c r="M806" i="2"/>
  <c r="M480" i="2"/>
  <c r="J892" i="2"/>
  <c r="L622" i="2"/>
  <c r="J937" i="2"/>
  <c r="K451" i="2"/>
  <c r="L574" i="2"/>
  <c r="K896" i="2"/>
  <c r="M417" i="2"/>
  <c r="J896" i="2"/>
  <c r="M451" i="2"/>
  <c r="L927" i="2"/>
  <c r="K490" i="2"/>
  <c r="L580" i="2"/>
  <c r="K722" i="2"/>
  <c r="K622" i="2"/>
  <c r="J853" i="2"/>
  <c r="M490" i="2"/>
  <c r="M892" i="2"/>
  <c r="L862" i="2"/>
  <c r="K927" i="2"/>
  <c r="K892" i="2"/>
  <c r="L819" i="2"/>
  <c r="K937" i="2"/>
  <c r="J879" i="2"/>
  <c r="J622" i="2"/>
  <c r="L722" i="2"/>
  <c r="L490" i="2"/>
  <c r="L608" i="2"/>
  <c r="J574" i="2"/>
  <c r="L879" i="2"/>
  <c r="M896" i="2"/>
  <c r="L612" i="2"/>
  <c r="K853" i="2"/>
  <c r="K500" i="2"/>
  <c r="L500" i="2"/>
  <c r="M500" i="2"/>
  <c r="M853" i="2"/>
  <c r="M580" i="2"/>
  <c r="K612" i="2"/>
  <c r="J451" i="2"/>
  <c r="M879" i="2"/>
  <c r="J862" i="2"/>
  <c r="M862" i="2"/>
  <c r="M574" i="2"/>
  <c r="K742" i="2"/>
  <c r="M819" i="2"/>
  <c r="L566" i="2"/>
  <c r="K566" i="2"/>
  <c r="K498" i="2"/>
  <c r="K608" i="2"/>
  <c r="M449" i="2"/>
  <c r="J449" i="2"/>
  <c r="L742" i="2"/>
  <c r="K580" i="2"/>
  <c r="L449" i="2"/>
  <c r="K449" i="2"/>
  <c r="M608" i="2"/>
  <c r="L806" i="2"/>
  <c r="M612" i="2"/>
  <c r="K712" i="2"/>
  <c r="M498" i="2"/>
  <c r="M722" i="2"/>
  <c r="J742" i="2"/>
  <c r="L417" i="2"/>
  <c r="K417" i="2"/>
  <c r="L498" i="2"/>
  <c r="J806" i="2"/>
  <c r="L706" i="2"/>
  <c r="J712" i="2"/>
  <c r="J837" i="2"/>
  <c r="K837" i="2"/>
  <c r="J604" i="2"/>
  <c r="K604" i="2"/>
  <c r="L604" i="2"/>
  <c r="M600" i="2"/>
  <c r="J600" i="2"/>
  <c r="K600" i="2"/>
  <c r="L600" i="2"/>
  <c r="M604" i="2"/>
  <c r="J819" i="2"/>
  <c r="J576" i="2"/>
  <c r="L576" i="2"/>
  <c r="M576" i="2"/>
  <c r="K576" i="2"/>
  <c r="J761" i="2"/>
  <c r="K761" i="2"/>
  <c r="L761" i="2"/>
  <c r="M544" i="2"/>
  <c r="L544" i="2"/>
  <c r="K544" i="2"/>
  <c r="M837" i="2"/>
  <c r="J512" i="2"/>
  <c r="L512" i="2"/>
  <c r="K512" i="2"/>
  <c r="M512" i="2"/>
  <c r="K789" i="2"/>
  <c r="M789" i="2"/>
  <c r="L789" i="2"/>
  <c r="J476" i="2"/>
  <c r="L476" i="2"/>
  <c r="M476" i="2"/>
  <c r="K476" i="2"/>
  <c r="L837" i="2"/>
  <c r="M504" i="2"/>
  <c r="K504" i="2"/>
  <c r="L504" i="2"/>
  <c r="L92" i="2"/>
  <c r="K92" i="2"/>
  <c r="J92" i="2"/>
  <c r="M588" i="2"/>
  <c r="J588" i="2"/>
  <c r="K588" i="2"/>
  <c r="L588" i="2"/>
  <c r="J789" i="2"/>
  <c r="M92" i="2"/>
  <c r="M10" i="2"/>
  <c r="L523" i="2"/>
  <c r="M785" i="2"/>
  <c r="M970" i="2"/>
  <c r="L605" i="2"/>
  <c r="M525" i="2"/>
  <c r="M998" i="2"/>
  <c r="K792" i="2"/>
  <c r="M916" i="2"/>
  <c r="J10" i="2"/>
  <c r="L477" i="2"/>
  <c r="K970" i="2"/>
  <c r="L521" i="2"/>
  <c r="M783" i="2"/>
  <c r="L783" i="2"/>
  <c r="M834" i="2"/>
  <c r="L10" i="2"/>
  <c r="K783" i="2"/>
  <c r="L413" i="2"/>
  <c r="L750" i="2"/>
  <c r="J718" i="2"/>
  <c r="L537" i="2"/>
  <c r="M956" i="2"/>
  <c r="L55" i="2"/>
  <c r="L564" i="2"/>
  <c r="J854" i="2"/>
  <c r="M938" i="2"/>
  <c r="J986" i="2"/>
  <c r="L854" i="2"/>
  <c r="M569" i="2"/>
  <c r="L844" i="2"/>
  <c r="L998" i="2"/>
  <c r="K80" i="2"/>
  <c r="K718" i="2"/>
  <c r="K869" i="2"/>
  <c r="L869" i="2"/>
  <c r="K998" i="2"/>
  <c r="M844" i="2"/>
  <c r="M854" i="2"/>
  <c r="K537" i="2"/>
  <c r="M80" i="2"/>
  <c r="M842" i="2"/>
  <c r="L541" i="2"/>
  <c r="L744" i="2"/>
  <c r="M537" i="2"/>
  <c r="K918" i="2"/>
  <c r="K861" i="2"/>
  <c r="M55" i="2"/>
  <c r="K842" i="2"/>
  <c r="L611" i="2"/>
  <c r="K55" i="2"/>
  <c r="L842" i="2"/>
  <c r="M828" i="2"/>
  <c r="L970" i="2"/>
  <c r="K848" i="2"/>
  <c r="K957" i="2"/>
  <c r="L957" i="2"/>
  <c r="K564" i="2"/>
  <c r="L802" i="2"/>
  <c r="M764" i="2"/>
  <c r="L718" i="2"/>
  <c r="M957" i="2"/>
  <c r="M809" i="2"/>
  <c r="L785" i="2"/>
  <c r="J928" i="2"/>
  <c r="L928" i="2"/>
  <c r="L11" i="2"/>
  <c r="K928" i="2"/>
  <c r="M914" i="2"/>
  <c r="L848" i="2"/>
  <c r="M765" i="2"/>
  <c r="K11" i="2"/>
  <c r="L828" i="2"/>
  <c r="K785" i="2"/>
  <c r="M901" i="2"/>
  <c r="M564" i="2"/>
  <c r="J961" i="2"/>
  <c r="J11" i="2"/>
  <c r="M557" i="2"/>
  <c r="L525" i="2"/>
  <c r="L772" i="2"/>
  <c r="M770" i="2"/>
  <c r="J413" i="2"/>
  <c r="L832" i="2"/>
  <c r="M810" i="2"/>
  <c r="J944" i="2"/>
  <c r="J816" i="2"/>
  <c r="J491" i="2"/>
  <c r="J770" i="2"/>
  <c r="L881" i="2"/>
  <c r="K832" i="2"/>
  <c r="J741" i="2"/>
  <c r="K73" i="2"/>
  <c r="L852" i="2"/>
  <c r="L807" i="2"/>
  <c r="M936" i="2"/>
  <c r="J974" i="2"/>
  <c r="K950" i="2"/>
  <c r="J832" i="2"/>
  <c r="J881" i="2"/>
  <c r="J12" i="2"/>
  <c r="M930" i="2"/>
  <c r="J14" i="2"/>
  <c r="K810" i="2"/>
  <c r="L818" i="2"/>
  <c r="K412" i="2"/>
  <c r="K936" i="2"/>
  <c r="L3" i="2"/>
  <c r="M908" i="2"/>
  <c r="K812" i="2"/>
  <c r="K569" i="2"/>
  <c r="L14" i="2"/>
  <c r="J992" i="2"/>
  <c r="K802" i="2"/>
  <c r="L936" i="2"/>
  <c r="K916" i="2"/>
  <c r="K888" i="2"/>
  <c r="M621" i="2"/>
  <c r="L792" i="2"/>
  <c r="K874" i="2"/>
  <c r="L810" i="2"/>
  <c r="M802" i="2"/>
  <c r="K821" i="2"/>
  <c r="L888" i="2"/>
  <c r="M611" i="2"/>
  <c r="L820" i="2"/>
  <c r="M772" i="2"/>
  <c r="M749" i="2"/>
  <c r="L516" i="2"/>
  <c r="K475" i="2"/>
  <c r="L916" i="2"/>
  <c r="K772" i="2"/>
  <c r="J866" i="2"/>
  <c r="M950" i="2"/>
  <c r="M869" i="2"/>
  <c r="L942" i="2"/>
  <c r="L940" i="2"/>
  <c r="N4" i="2"/>
  <c r="M521" i="2"/>
  <c r="J926" i="2"/>
  <c r="J625" i="2"/>
  <c r="M807" i="2"/>
  <c r="K914" i="2"/>
  <c r="L834" i="2"/>
  <c r="L15" i="2"/>
  <c r="K809" i="2"/>
  <c r="J792" i="2"/>
  <c r="K15" i="2"/>
  <c r="K3" i="2"/>
  <c r="L557" i="2"/>
  <c r="K807" i="2"/>
  <c r="M773" i="2"/>
  <c r="J821" i="2"/>
  <c r="L922" i="2"/>
  <c r="L809" i="2"/>
  <c r="M3" i="2"/>
  <c r="J599" i="2"/>
  <c r="M475" i="2"/>
  <c r="K858" i="2"/>
  <c r="K744" i="2"/>
  <c r="M960" i="2"/>
  <c r="J920" i="2"/>
  <c r="J960" i="2"/>
  <c r="K834" i="2"/>
  <c r="M744" i="2"/>
  <c r="L980" i="2"/>
  <c r="L990" i="2"/>
  <c r="L51" i="2"/>
  <c r="M73" i="2"/>
  <c r="L956" i="2"/>
  <c r="L793" i="2"/>
  <c r="J790" i="2"/>
  <c r="L522" i="2"/>
  <c r="M911" i="2"/>
  <c r="K948" i="2"/>
  <c r="M780" i="2"/>
  <c r="K493" i="2"/>
  <c r="J752" i="2"/>
  <c r="K961" i="2"/>
  <c r="J579" i="2"/>
  <c r="K19" i="2"/>
  <c r="L569" i="2"/>
  <c r="J886" i="2"/>
  <c r="K956" i="2"/>
  <c r="K764" i="2"/>
  <c r="M457" i="2"/>
  <c r="M227" i="2"/>
  <c r="J412" i="2"/>
  <c r="K405" i="2"/>
  <c r="J858" i="2"/>
  <c r="L421" i="2"/>
  <c r="L992" i="2"/>
  <c r="M988" i="2"/>
  <c r="K901" i="2"/>
  <c r="M6" i="2"/>
  <c r="J445" i="2"/>
  <c r="L846" i="2"/>
  <c r="K828" i="2"/>
  <c r="K413" i="2"/>
  <c r="J6" i="2"/>
  <c r="L227" i="2"/>
  <c r="M820" i="2"/>
  <c r="M888" i="2"/>
  <c r="M14" i="2"/>
  <c r="M961" i="2"/>
  <c r="K457" i="2"/>
  <c r="M507" i="2"/>
  <c r="L412" i="2"/>
  <c r="L457" i="2"/>
  <c r="L73" i="2"/>
  <c r="K760" i="2"/>
  <c r="K886" i="2"/>
  <c r="L796" i="2"/>
  <c r="L405" i="2"/>
  <c r="L780" i="2"/>
  <c r="J21" i="2"/>
  <c r="J601" i="2"/>
  <c r="L966" i="2"/>
  <c r="K539" i="2"/>
  <c r="L473" i="2"/>
  <c r="J980" i="2"/>
  <c r="L914" i="2"/>
  <c r="J16" i="2"/>
  <c r="L231" i="2"/>
  <c r="M21" i="2"/>
  <c r="L760" i="2"/>
  <c r="M974" i="2"/>
  <c r="K7" i="2"/>
  <c r="K557" i="2"/>
  <c r="K790" i="2"/>
  <c r="J585" i="2"/>
  <c r="L864" i="2"/>
  <c r="J764" i="2"/>
  <c r="L938" i="2"/>
  <c r="M567" i="2"/>
  <c r="L6" i="2"/>
  <c r="K844" i="2"/>
  <c r="J800" i="2"/>
  <c r="K21" i="2"/>
  <c r="K938" i="2"/>
  <c r="L901" i="2"/>
  <c r="L493" i="2"/>
  <c r="J780" i="2"/>
  <c r="M860" i="2"/>
  <c r="L539" i="2"/>
  <c r="J525" i="2"/>
  <c r="L8" i="2"/>
  <c r="M924" i="2"/>
  <c r="L924" i="2"/>
  <c r="J924" i="2"/>
  <c r="L943" i="2"/>
  <c r="J943" i="2"/>
  <c r="K943" i="2"/>
  <c r="K746" i="2"/>
  <c r="M746" i="2"/>
  <c r="K912" i="2"/>
  <c r="L912" i="2"/>
  <c r="M912" i="2"/>
  <c r="K17" i="2"/>
  <c r="K762" i="2"/>
  <c r="K932" i="2"/>
  <c r="L932" i="2"/>
  <c r="M932" i="2"/>
  <c r="K554" i="2"/>
  <c r="L554" i="2"/>
  <c r="M554" i="2"/>
  <c r="J532" i="2"/>
  <c r="K532" i="2"/>
  <c r="M794" i="2"/>
  <c r="K830" i="2"/>
  <c r="M830" i="2"/>
  <c r="M900" i="2"/>
  <c r="L900" i="2"/>
  <c r="K900" i="2"/>
  <c r="L532" i="2"/>
  <c r="M548" i="2"/>
  <c r="J548" i="2"/>
  <c r="L429" i="2"/>
  <c r="K53" i="2"/>
  <c r="M53" i="2"/>
  <c r="L53" i="2"/>
  <c r="L505" i="2"/>
  <c r="M782" i="2"/>
  <c r="K782" i="2"/>
  <c r="K756" i="2"/>
  <c r="L756" i="2"/>
  <c r="M756" i="2"/>
  <c r="L776" i="2"/>
  <c r="L620" i="2"/>
  <c r="K620" i="2"/>
  <c r="K1000" i="2"/>
  <c r="L1000" i="2"/>
  <c r="M1000" i="2"/>
  <c r="L714" i="2"/>
  <c r="M714" i="2"/>
  <c r="K714" i="2"/>
  <c r="L587" i="2"/>
  <c r="K473" i="2"/>
  <c r="M505" i="2"/>
  <c r="K16" i="2"/>
  <c r="M16" i="2"/>
  <c r="K990" i="2"/>
  <c r="M990" i="2"/>
  <c r="J231" i="2"/>
  <c r="L9" i="2"/>
  <c r="M9" i="2"/>
  <c r="J9" i="2"/>
  <c r="K924" i="2"/>
  <c r="M601" i="2"/>
  <c r="M798" i="2"/>
  <c r="K798" i="2"/>
  <c r="K968" i="2"/>
  <c r="L968" i="2"/>
  <c r="M968" i="2"/>
  <c r="L926" i="2"/>
  <c r="M926" i="2"/>
  <c r="L978" i="2"/>
  <c r="M890" i="2"/>
  <c r="K890" i="2"/>
  <c r="K605" i="2"/>
  <c r="M605" i="2"/>
  <c r="L738" i="2"/>
  <c r="K738" i="2"/>
  <c r="M738" i="2"/>
  <c r="K587" i="2"/>
  <c r="J383" i="2"/>
  <c r="L383" i="2"/>
  <c r="M946" i="2"/>
  <c r="M489" i="2"/>
  <c r="M231" i="2"/>
  <c r="L813" i="2"/>
  <c r="K813" i="2"/>
  <c r="K9" i="2"/>
  <c r="K934" i="2"/>
  <c r="L934" i="2"/>
  <c r="M934" i="2"/>
  <c r="J227" i="2"/>
  <c r="M884" i="2"/>
  <c r="M589" i="2"/>
  <c r="L752" i="2"/>
  <c r="K944" i="2"/>
  <c r="L944" i="2"/>
  <c r="K794" i="2"/>
  <c r="M541" i="2"/>
  <c r="K541" i="2"/>
  <c r="K548" i="2"/>
  <c r="M546" i="2"/>
  <c r="K546" i="2"/>
  <c r="K773" i="2"/>
  <c r="M585" i="2"/>
  <c r="M976" i="2"/>
  <c r="K954" i="2"/>
  <c r="M954" i="2"/>
  <c r="L509" i="2"/>
  <c r="K563" i="2"/>
  <c r="L563" i="2"/>
  <c r="J563" i="2"/>
  <c r="L585" i="2"/>
  <c r="J864" i="2"/>
  <c r="J421" i="2"/>
  <c r="L794" i="2"/>
  <c r="J19" i="2"/>
  <c r="L996" i="2"/>
  <c r="K996" i="2"/>
  <c r="K846" i="2"/>
  <c r="M906" i="2"/>
  <c r="K778" i="2"/>
  <c r="K421" i="2"/>
  <c r="L596" i="2"/>
  <c r="K596" i="2"/>
  <c r="M596" i="2"/>
  <c r="M943" i="2"/>
  <c r="J567" i="2"/>
  <c r="K507" i="2"/>
  <c r="L589" i="2"/>
  <c r="J51" i="2"/>
  <c r="J629" i="2"/>
  <c r="J15" i="2"/>
  <c r="L773" i="2"/>
  <c r="M980" i="2"/>
  <c r="K864" i="2"/>
  <c r="K796" i="2"/>
  <c r="M796" i="2"/>
  <c r="L617" i="2"/>
  <c r="K617" i="2"/>
  <c r="L437" i="2"/>
  <c r="K741" i="2"/>
  <c r="J940" i="2"/>
  <c r="L778" i="2"/>
  <c r="L988" i="2"/>
  <c r="K978" i="2"/>
  <c r="M617" i="2"/>
  <c r="M538" i="2"/>
  <c r="K538" i="2"/>
  <c r="L538" i="2"/>
  <c r="K505" i="2"/>
  <c r="J820" i="2"/>
  <c r="K906" i="2"/>
  <c r="J493" i="2"/>
  <c r="L866" i="2"/>
  <c r="M587" i="2"/>
  <c r="M523" i="2"/>
  <c r="K523" i="2"/>
  <c r="L868" i="2"/>
  <c r="L976" i="2"/>
  <c r="L637" i="2"/>
  <c r="K637" i="2"/>
  <c r="M846" i="2"/>
  <c r="M868" i="2"/>
  <c r="K625" i="2"/>
  <c r="L625" i="2"/>
  <c r="J950" i="2"/>
  <c r="J521" i="2"/>
  <c r="M812" i="2"/>
  <c r="J812" i="2"/>
  <c r="L906" i="2"/>
  <c r="M996" i="2"/>
  <c r="J724" i="2"/>
  <c r="M637" i="2"/>
  <c r="M760" i="2"/>
  <c r="K992" i="2"/>
  <c r="M776" i="2"/>
  <c r="L582" i="2"/>
  <c r="M582" i="2"/>
  <c r="K582" i="2"/>
  <c r="K444" i="2"/>
  <c r="M444" i="2"/>
  <c r="L444" i="2"/>
  <c r="K567" i="2"/>
  <c r="J822" i="2"/>
  <c r="L822" i="2"/>
  <c r="K822" i="2"/>
  <c r="J942" i="2"/>
  <c r="L884" i="2"/>
  <c r="L860" i="2"/>
  <c r="J239" i="2"/>
  <c r="L765" i="2"/>
  <c r="J765" i="2"/>
  <c r="K860" i="2"/>
  <c r="M740" i="2"/>
  <c r="M942" i="2"/>
  <c r="K852" i="2"/>
  <c r="M852" i="2"/>
  <c r="K776" i="2"/>
  <c r="L636" i="2"/>
  <c r="K636" i="2"/>
  <c r="J636" i="2"/>
  <c r="K856" i="2"/>
  <c r="L856" i="2"/>
  <c r="M856" i="2"/>
  <c r="L553" i="2"/>
  <c r="J918" i="2"/>
  <c r="J750" i="2"/>
  <c r="K459" i="2"/>
  <c r="J459" i="2"/>
  <c r="M986" i="2"/>
  <c r="K976" i="2"/>
  <c r="K940" i="2"/>
  <c r="K383" i="2"/>
  <c r="L814" i="2"/>
  <c r="K474" i="2"/>
  <c r="M474" i="2"/>
  <c r="L474" i="2"/>
  <c r="L920" i="2"/>
  <c r="K960" i="2"/>
  <c r="K988" i="2"/>
  <c r="L830" i="2"/>
  <c r="J848" i="2"/>
  <c r="J405" i="2"/>
  <c r="M750" i="2"/>
  <c r="K946" i="2"/>
  <c r="K816" i="2"/>
  <c r="M816" i="2"/>
  <c r="M636" i="2"/>
  <c r="L17" i="2"/>
  <c r="M491" i="2"/>
  <c r="K491" i="2"/>
  <c r="L570" i="2"/>
  <c r="K570" i="2"/>
  <c r="M570" i="2"/>
  <c r="L911" i="2"/>
  <c r="K986" i="2"/>
  <c r="M814" i="2"/>
  <c r="M573" i="2"/>
  <c r="L898" i="2"/>
  <c r="K898" i="2"/>
  <c r="L409" i="2"/>
  <c r="K409" i="2"/>
  <c r="M409" i="2"/>
  <c r="K518" i="2"/>
  <c r="L518" i="2"/>
  <c r="M518" i="2"/>
  <c r="M482" i="2"/>
  <c r="L482" i="2"/>
  <c r="K482" i="2"/>
  <c r="K509" i="2"/>
  <c r="L994" i="2"/>
  <c r="M553" i="2"/>
  <c r="L838" i="2"/>
  <c r="K838" i="2"/>
  <c r="L958" i="2"/>
  <c r="J958" i="2"/>
  <c r="K958" i="2"/>
  <c r="K850" i="2"/>
  <c r="M850" i="2"/>
  <c r="L730" i="2"/>
  <c r="M730" i="2"/>
  <c r="K730" i="2"/>
  <c r="K982" i="2"/>
  <c r="M982" i="2"/>
  <c r="M17" i="2"/>
  <c r="L782" i="2"/>
  <c r="L506" i="2"/>
  <c r="M506" i="2"/>
  <c r="J506" i="2"/>
  <c r="M902" i="2"/>
  <c r="J902" i="2"/>
  <c r="K902" i="2"/>
  <c r="L441" i="2"/>
  <c r="M441" i="2"/>
  <c r="K441" i="2"/>
  <c r="M793" i="2"/>
  <c r="K793" i="2"/>
  <c r="L740" i="2"/>
  <c r="K748" i="2"/>
  <c r="M748" i="2"/>
  <c r="L902" i="2"/>
  <c r="K599" i="2"/>
  <c r="M599" i="2"/>
  <c r="M579" i="2"/>
  <c r="K579" i="2"/>
  <c r="L633" i="2"/>
  <c r="K633" i="2"/>
  <c r="L840" i="2"/>
  <c r="K840" i="2"/>
  <c r="M840" i="2"/>
  <c r="L601" i="2"/>
  <c r="M790" i="2"/>
  <c r="M425" i="2"/>
  <c r="K425" i="2"/>
  <c r="L425" i="2"/>
  <c r="K922" i="2"/>
  <c r="M922" i="2"/>
  <c r="M800" i="2"/>
  <c r="K800" i="2"/>
  <c r="K506" i="2"/>
  <c r="L573" i="2"/>
  <c r="L876" i="2"/>
  <c r="K876" i="2"/>
  <c r="M876" i="2"/>
  <c r="M948" i="2"/>
  <c r="J978" i="2"/>
  <c r="L821" i="2"/>
  <c r="M962" i="2"/>
  <c r="J962" i="2"/>
  <c r="K962" i="2"/>
  <c r="K814" i="2"/>
  <c r="K866" i="2"/>
  <c r="J746" i="2"/>
  <c r="M633" i="2"/>
  <c r="M12" i="2"/>
  <c r="L788" i="2"/>
  <c r="M788" i="2"/>
  <c r="K788" i="2"/>
  <c r="K752" i="2"/>
  <c r="J912" i="2"/>
  <c r="M19" i="2"/>
  <c r="L7" i="2"/>
  <c r="J994" i="2"/>
  <c r="J884" i="2"/>
  <c r="K239" i="2"/>
  <c r="K974" i="2"/>
  <c r="K629" i="2"/>
  <c r="L629" i="2"/>
  <c r="L954" i="2"/>
  <c r="J509" i="2"/>
  <c r="M620" i="2"/>
  <c r="K758" i="2"/>
  <c r="M758" i="2"/>
  <c r="L758" i="2"/>
  <c r="K51" i="2"/>
  <c r="K972" i="2"/>
  <c r="M972" i="2"/>
  <c r="L972" i="2"/>
  <c r="J898" i="2"/>
  <c r="J948" i="2"/>
  <c r="L890" i="2"/>
  <c r="J409" i="2"/>
  <c r="J518" i="2"/>
  <c r="L997" i="2"/>
  <c r="M997" i="2"/>
  <c r="J997" i="2"/>
  <c r="J804" i="2"/>
  <c r="M804" i="2"/>
  <c r="L804" i="2"/>
  <c r="J762" i="2"/>
  <c r="M8" i="2"/>
  <c r="K8" i="2"/>
  <c r="L546" i="2"/>
  <c r="K429" i="2"/>
  <c r="K12" i="2"/>
  <c r="K5" i="2"/>
  <c r="M5" i="2"/>
  <c r="J5" i="2"/>
  <c r="K516" i="2"/>
  <c r="M516" i="2"/>
  <c r="J553" i="2"/>
  <c r="J946" i="2"/>
  <c r="K740" i="2"/>
  <c r="M383" i="2"/>
  <c r="J482" i="2"/>
  <c r="M766" i="2"/>
  <c r="L766" i="2"/>
  <c r="K766" i="2"/>
  <c r="L507" i="2"/>
  <c r="L762" i="2"/>
  <c r="M239" i="2"/>
  <c r="L982" i="2"/>
  <c r="L798" i="2"/>
  <c r="J778" i="2"/>
  <c r="J437" i="2"/>
  <c r="L724" i="2"/>
  <c r="K724" i="2"/>
  <c r="K930" i="2"/>
  <c r="L930" i="2"/>
  <c r="L746" i="2"/>
  <c r="M813" i="2"/>
  <c r="M477" i="2"/>
  <c r="K477" i="2"/>
  <c r="K437" i="2"/>
  <c r="J932" i="2"/>
  <c r="M874" i="2"/>
  <c r="L874" i="2"/>
  <c r="J554" i="2"/>
  <c r="J473" i="2"/>
  <c r="J589" i="2"/>
  <c r="K911" i="2"/>
  <c r="J861" i="2"/>
  <c r="L861" i="2"/>
  <c r="J429" i="2"/>
  <c r="M90" i="2"/>
  <c r="J90" i="2"/>
  <c r="J522" i="2"/>
  <c r="K522" i="2"/>
  <c r="K770" i="2"/>
  <c r="K621" i="2"/>
  <c r="L621" i="2"/>
  <c r="M920" i="2"/>
  <c r="J830" i="2"/>
  <c r="L748" i="2"/>
  <c r="M741" i="2"/>
  <c r="J900" i="2"/>
  <c r="J838" i="2"/>
  <c r="L489" i="2"/>
  <c r="M539" i="2"/>
  <c r="M898" i="2"/>
  <c r="J850" i="2"/>
  <c r="M822" i="2"/>
  <c r="L548" i="2"/>
  <c r="J730" i="2"/>
  <c r="M563" i="2"/>
  <c r="J53" i="2"/>
  <c r="J7" i="2"/>
  <c r="J868" i="2"/>
  <c r="J982" i="2"/>
  <c r="J782" i="2"/>
  <c r="J573" i="2"/>
  <c r="K808" i="2"/>
  <c r="L808" i="2"/>
  <c r="M808" i="2"/>
  <c r="J756" i="2"/>
  <c r="J489" i="2"/>
  <c r="L918" i="2"/>
  <c r="K881" i="2"/>
  <c r="K908" i="2"/>
  <c r="L908" i="2"/>
  <c r="M966" i="2"/>
  <c r="K966" i="2"/>
  <c r="L445" i="2"/>
  <c r="M836" i="2"/>
  <c r="L836" i="2"/>
  <c r="K836" i="2"/>
  <c r="K611" i="2"/>
  <c r="L475" i="2"/>
  <c r="L459" i="2"/>
  <c r="L886" i="2"/>
  <c r="L80" i="2"/>
  <c r="J749" i="2"/>
  <c r="L749" i="2"/>
  <c r="M858" i="2"/>
  <c r="M994" i="2"/>
  <c r="M818" i="2"/>
  <c r="K818" i="2"/>
  <c r="K445" i="2"/>
  <c r="L90" i="2"/>
  <c r="N3" i="2" l="1"/>
  <c r="N6" i="2" l="1"/>
  <c r="N5" i="2"/>
  <c r="N7" i="2" l="1"/>
  <c r="N8" i="2" l="1"/>
  <c r="N9" i="2" l="1"/>
  <c r="N10" i="2" l="1"/>
  <c r="N11" i="2" l="1"/>
  <c r="N12" i="2" l="1"/>
  <c r="N13" i="2" l="1"/>
  <c r="N14" i="2"/>
  <c r="N17" i="2" l="1"/>
  <c r="N15" i="2"/>
  <c r="N16" i="2"/>
  <c r="N18" i="2" l="1"/>
  <c r="N19" i="2" l="1"/>
  <c r="N20" i="2" l="1"/>
  <c r="N21" i="2"/>
  <c r="N23" i="2" l="1"/>
  <c r="N22" i="2"/>
  <c r="N24" i="2" l="1"/>
  <c r="N25" i="2" l="1"/>
  <c r="N26" i="2" l="1"/>
  <c r="N27" i="2" l="1"/>
  <c r="N28" i="2" l="1"/>
  <c r="N29" i="2"/>
  <c r="N30" i="2" l="1"/>
  <c r="N31" i="2" l="1"/>
  <c r="N32" i="2" l="1"/>
  <c r="N33" i="2" l="1"/>
  <c r="N34" i="2" l="1"/>
  <c r="N35" i="2"/>
  <c r="N36" i="2" l="1"/>
  <c r="N37" i="2" l="1"/>
  <c r="N38" i="2" l="1"/>
  <c r="N39" i="2" l="1"/>
  <c r="N41" i="2" l="1"/>
  <c r="N40" i="2"/>
  <c r="N42" i="2" l="1"/>
  <c r="N43" i="2" l="1"/>
  <c r="N45" i="2" l="1"/>
  <c r="N44" i="2"/>
  <c r="N46" i="2" l="1"/>
  <c r="N47" i="2" l="1"/>
  <c r="N48" i="2" l="1"/>
  <c r="N49" i="2" l="1"/>
  <c r="N50" i="2" l="1"/>
  <c r="N51" i="2" l="1"/>
  <c r="N53" i="2" l="1"/>
  <c r="N52" i="2"/>
  <c r="N55" i="2" l="1"/>
  <c r="N54" i="2" l="1"/>
  <c r="N57" i="2" l="1"/>
  <c r="N56" i="2" l="1"/>
  <c r="N58" i="2"/>
  <c r="N59" i="2" l="1"/>
  <c r="N60" i="2" l="1"/>
  <c r="N61" i="2" l="1"/>
  <c r="N62" i="2" l="1"/>
  <c r="N63" i="2" l="1"/>
  <c r="N65" i="2" l="1"/>
  <c r="N64" i="2"/>
  <c r="N66" i="2" l="1"/>
  <c r="N67" i="2"/>
  <c r="N68" i="2" l="1"/>
  <c r="N69" i="2"/>
  <c r="N70" i="2" l="1"/>
  <c r="N71" i="2" l="1"/>
  <c r="N72" i="2" l="1"/>
  <c r="N73" i="2"/>
  <c r="N75" i="2" l="1"/>
  <c r="N74" i="2"/>
  <c r="N77" i="2" l="1"/>
  <c r="N76" i="2" l="1"/>
  <c r="N78" i="2" l="1"/>
  <c r="N79" i="2" l="1"/>
  <c r="N81" i="2" l="1"/>
  <c r="N80" i="2"/>
  <c r="N82" i="2" l="1"/>
  <c r="N85" i="2" l="1"/>
  <c r="N83" i="2"/>
  <c r="N84" i="2"/>
  <c r="N86" i="2" l="1"/>
  <c r="N87" i="2" l="1"/>
  <c r="N89" i="2" l="1"/>
  <c r="N88" i="2"/>
  <c r="N90" i="2" l="1"/>
  <c r="N91" i="2" l="1"/>
  <c r="N93" i="2" l="1"/>
  <c r="N92" i="2"/>
  <c r="N94" i="2" l="1"/>
  <c r="N96" i="2" l="1"/>
  <c r="N97" i="2"/>
  <c r="N95" i="2"/>
  <c r="N98" i="2" l="1"/>
  <c r="N99" i="2" l="1"/>
  <c r="N100" i="2" l="1"/>
  <c r="N101" i="2"/>
  <c r="N102" i="2" l="1"/>
  <c r="N103" i="2" l="1"/>
  <c r="N104" i="2"/>
  <c r="N105" i="2" l="1"/>
  <c r="N106" i="2" l="1"/>
  <c r="N107" i="2" l="1"/>
  <c r="N109" i="2" l="1"/>
  <c r="N108" i="2" l="1"/>
  <c r="N111" i="2" l="1"/>
  <c r="N110" i="2" l="1"/>
  <c r="N112" i="2"/>
  <c r="N113" i="2" l="1"/>
  <c r="N114" i="2" l="1"/>
  <c r="N115" i="2"/>
  <c r="N116" i="2" l="1"/>
  <c r="N117" i="2"/>
  <c r="N118" i="2" l="1"/>
  <c r="N119" i="2" l="1"/>
  <c r="N120" i="2" l="1"/>
  <c r="N121" i="2"/>
  <c r="N122" i="2" l="1"/>
  <c r="N123" i="2" l="1"/>
  <c r="N125" i="2" l="1"/>
  <c r="N124" i="2"/>
  <c r="N127" i="2" l="1"/>
  <c r="N126" i="2"/>
  <c r="N128" i="2" l="1"/>
  <c r="N129" i="2" l="1"/>
  <c r="N130" i="2" l="1"/>
  <c r="N131" i="2"/>
  <c r="N132" i="2" l="1"/>
  <c r="N133" i="2"/>
  <c r="N134" i="2" l="1"/>
  <c r="N135" i="2" l="1"/>
  <c r="N136" i="2" l="1"/>
  <c r="N137" i="2"/>
  <c r="N138" i="2" l="1"/>
  <c r="N139" i="2" l="1"/>
  <c r="N141" i="2" l="1"/>
  <c r="N140" i="2"/>
  <c r="N142" i="2" l="1"/>
  <c r="N143" i="2" l="1"/>
  <c r="N144" i="2" l="1"/>
  <c r="N145" i="2"/>
  <c r="N146" i="2" l="1"/>
  <c r="N148" i="2" l="1"/>
  <c r="N147" i="2"/>
  <c r="N149" i="2"/>
  <c r="N150" i="2" l="1"/>
  <c r="N151" i="2"/>
  <c r="N152" i="2" l="1"/>
  <c r="N153" i="2" l="1"/>
  <c r="N154" i="2" l="1"/>
  <c r="N155" i="2" l="1"/>
  <c r="N156" i="2"/>
  <c r="N157" i="2" l="1"/>
  <c r="N158" i="2" l="1"/>
  <c r="N159" i="2"/>
  <c r="N160" i="2" l="1"/>
  <c r="N161" i="2"/>
  <c r="N162" i="2" l="1"/>
  <c r="N164" i="2" l="1"/>
  <c r="N163" i="2"/>
  <c r="N165" i="2" l="1"/>
  <c r="N166" i="2" l="1"/>
  <c r="N167" i="2" l="1"/>
  <c r="N168" i="2"/>
  <c r="N169" i="2" l="1"/>
  <c r="N170" i="2" l="1"/>
  <c r="N171" i="2" l="1"/>
  <c r="N172" i="2" l="1"/>
  <c r="N173" i="2" l="1"/>
  <c r="N174" i="2"/>
  <c r="N176" i="2" l="1"/>
  <c r="N175" i="2"/>
  <c r="N177" i="2" l="1"/>
  <c r="N178" i="2" l="1"/>
  <c r="N181" i="2" l="1"/>
  <c r="N180" i="2"/>
  <c r="N179" i="2"/>
  <c r="N182" i="2" l="1"/>
  <c r="N183" i="2" l="1"/>
  <c r="N184" i="2"/>
  <c r="N185" i="2" l="1"/>
  <c r="N186" i="2"/>
  <c r="N188" i="2" l="1"/>
  <c r="N187" i="2"/>
  <c r="N189" i="2" l="1"/>
  <c r="N190" i="2" l="1"/>
  <c r="N191" i="2" l="1"/>
  <c r="N192" i="2"/>
  <c r="N194" i="2" l="1"/>
  <c r="N193" i="2"/>
  <c r="N195" i="2" l="1"/>
  <c r="N196" i="2"/>
  <c r="N197" i="2" l="1"/>
  <c r="N198" i="2" l="1"/>
  <c r="N199" i="2" l="1"/>
  <c r="N200" i="2" l="1"/>
  <c r="N201" i="2" l="1"/>
  <c r="N202" i="2" l="1"/>
  <c r="N203" i="2" l="1"/>
  <c r="N204" i="2" l="1"/>
  <c r="N205" i="2" l="1"/>
  <c r="N206" i="2"/>
  <c r="N207" i="2" l="1"/>
  <c r="N208" i="2" l="1"/>
  <c r="N210" i="2" l="1"/>
  <c r="N209" i="2"/>
  <c r="N211" i="2" l="1"/>
  <c r="N212" i="2"/>
  <c r="N213" i="2" l="1"/>
  <c r="N214" i="2" l="1"/>
  <c r="N216" i="2" l="1"/>
  <c r="N215" i="2"/>
  <c r="N217" i="2" l="1"/>
  <c r="N218" i="2" l="1"/>
  <c r="N219" i="2" l="1"/>
  <c r="N220" i="2"/>
  <c r="N221" i="2" l="1"/>
  <c r="N222" i="2" l="1"/>
  <c r="N223" i="2" l="1"/>
  <c r="N224" i="2"/>
  <c r="N225" i="2" l="1"/>
  <c r="N226" i="2" l="1"/>
  <c r="N227" i="2" l="1"/>
  <c r="N228" i="2" l="1"/>
  <c r="N230" i="2" l="1"/>
  <c r="N229" i="2" l="1"/>
  <c r="N231" i="2"/>
  <c r="N232" i="2" l="1"/>
  <c r="N233" i="2" l="1"/>
  <c r="N234" i="2"/>
  <c r="N235" i="2" l="1"/>
  <c r="N236" i="2" l="1"/>
  <c r="N237" i="2"/>
  <c r="N238" i="2" l="1"/>
  <c r="N239" i="2" l="1"/>
  <c r="N240" i="2" l="1"/>
  <c r="N242" i="2" l="1"/>
  <c r="N241" i="2"/>
  <c r="N243" i="2" l="1"/>
  <c r="N244" i="2" l="1"/>
  <c r="N245" i="2"/>
  <c r="N246" i="2" l="1"/>
  <c r="N247" i="2" l="1"/>
  <c r="N248" i="2" l="1"/>
  <c r="N249" i="2" l="1"/>
  <c r="N250" i="2" l="1"/>
  <c r="N252" i="2" l="1"/>
  <c r="N251" i="2"/>
  <c r="N253" i="2" l="1"/>
  <c r="N254" i="2" l="1"/>
  <c r="N255" i="2" l="1"/>
  <c r="N256" i="2" l="1"/>
  <c r="N257" i="2"/>
  <c r="N258" i="2" l="1"/>
  <c r="N259" i="2" l="1"/>
  <c r="N260" i="2" l="1"/>
  <c r="N261" i="2" l="1"/>
  <c r="N262" i="2" l="1"/>
  <c r="N263" i="2" l="1"/>
  <c r="N264" i="2"/>
  <c r="N265" i="2" l="1"/>
  <c r="N266" i="2"/>
  <c r="N267" i="2" l="1"/>
  <c r="N268" i="2" l="1"/>
  <c r="N269" i="2"/>
  <c r="N270" i="2"/>
  <c r="N272" i="2" l="1"/>
  <c r="N271" i="2" l="1"/>
  <c r="N274" i="2" l="1"/>
  <c r="N273" i="2"/>
  <c r="N276" i="2" l="1"/>
  <c r="N275" i="2"/>
  <c r="N277" i="2" l="1"/>
  <c r="N278" i="2" l="1"/>
  <c r="N279" i="2" l="1"/>
  <c r="N280" i="2" l="1"/>
  <c r="N281" i="2" l="1"/>
  <c r="N282" i="2" l="1"/>
  <c r="N284" i="2" l="1"/>
  <c r="N283" i="2" l="1"/>
  <c r="N286" i="2" l="1"/>
  <c r="N285" i="2"/>
  <c r="N288" i="2" l="1"/>
  <c r="N287" i="2"/>
  <c r="N289" i="2" l="1"/>
  <c r="N290" i="2"/>
  <c r="N291" i="2" l="1"/>
  <c r="N292" i="2" l="1"/>
  <c r="N293" i="2" l="1"/>
  <c r="N294" i="2" l="1"/>
  <c r="N295" i="2"/>
  <c r="N296" i="2" l="1"/>
  <c r="N297" i="2" l="1"/>
  <c r="N298" i="2"/>
  <c r="N299" i="2" l="1"/>
  <c r="N300" i="2" l="1"/>
  <c r="N301" i="2" l="1"/>
  <c r="N302" i="2" l="1"/>
  <c r="N303" i="2" l="1"/>
  <c r="N304" i="2"/>
  <c r="N305" i="2" l="1"/>
  <c r="N306" i="2" l="1"/>
  <c r="N307" i="2"/>
  <c r="N308" i="2"/>
  <c r="N309" i="2" l="1"/>
  <c r="N310" i="2"/>
  <c r="N312" i="2" l="1"/>
  <c r="N311" i="2"/>
  <c r="N313" i="2" l="1"/>
  <c r="N314" i="2"/>
  <c r="N315" i="2" l="1"/>
  <c r="N316" i="2"/>
  <c r="N317" i="2" l="1"/>
  <c r="N318" i="2" l="1"/>
  <c r="N319" i="2" l="1"/>
  <c r="N320" i="2" l="1"/>
  <c r="N321" i="2" l="1"/>
  <c r="N322" i="2"/>
  <c r="N323" i="2" l="1"/>
  <c r="N324" i="2"/>
  <c r="N325" i="2" l="1"/>
  <c r="N326" i="2"/>
  <c r="N327" i="2" l="1"/>
  <c r="N328" i="2" l="1"/>
  <c r="N329" i="2" l="1"/>
  <c r="N330" i="2" l="1"/>
  <c r="N331" i="2" l="1"/>
  <c r="N332" i="2"/>
  <c r="N333" i="2" l="1"/>
  <c r="N334" i="2" l="1"/>
  <c r="N336" i="2" l="1"/>
  <c r="N335" i="2"/>
  <c r="N337" i="2" l="1"/>
  <c r="N338" i="2" l="1"/>
  <c r="N339" i="2" l="1"/>
  <c r="N341" i="2" l="1"/>
  <c r="N340" i="2"/>
  <c r="N342" i="2" l="1"/>
  <c r="N343" i="2" l="1"/>
  <c r="N344" i="2" l="1"/>
  <c r="N345" i="2" l="1"/>
  <c r="N346" i="2"/>
  <c r="N347" i="2" l="1"/>
  <c r="N348" i="2" l="1"/>
  <c r="N349" i="2" l="1"/>
  <c r="N351" i="2"/>
  <c r="N352" i="2" l="1"/>
  <c r="N350" i="2"/>
  <c r="N353" i="2" l="1"/>
  <c r="N354" i="2" l="1"/>
  <c r="N355" i="2" l="1"/>
  <c r="N356" i="2" l="1"/>
  <c r="N358" i="2" l="1"/>
  <c r="N357" i="2"/>
  <c r="N360" i="2" l="1"/>
  <c r="N359" i="2" l="1"/>
  <c r="N362" i="2" l="1"/>
  <c r="N361" i="2" l="1"/>
  <c r="N364" i="2" l="1"/>
  <c r="N363" i="2" l="1"/>
  <c r="N365" i="2" l="1"/>
  <c r="N366" i="2"/>
  <c r="N367" i="2" l="1"/>
  <c r="N368" i="2" l="1"/>
  <c r="N369" i="2" l="1"/>
  <c r="N370" i="2" l="1"/>
  <c r="N372" i="2" l="1"/>
  <c r="N371" i="2" l="1"/>
  <c r="N373" i="2"/>
  <c r="N374" i="2" l="1"/>
  <c r="N375" i="2"/>
  <c r="N376" i="2" l="1"/>
  <c r="N378" i="2" l="1"/>
  <c r="N377" i="2"/>
  <c r="N379" i="2" l="1"/>
  <c r="N380" i="2" l="1"/>
  <c r="N382" i="2" l="1"/>
  <c r="N381" i="2" l="1"/>
  <c r="N383" i="2"/>
  <c r="N384" i="2" l="1"/>
  <c r="N385" i="2" l="1"/>
  <c r="N386" i="2" l="1"/>
  <c r="N387" i="2" l="1"/>
  <c r="N388" i="2" l="1"/>
  <c r="N390" i="2" l="1"/>
  <c r="N389" i="2"/>
  <c r="N391" i="2" l="1"/>
  <c r="N393" i="2" l="1"/>
  <c r="N392" i="2" l="1"/>
  <c r="N394" i="2" l="1"/>
  <c r="N395" i="2" l="1"/>
  <c r="N396" i="2"/>
  <c r="N397" i="2" l="1"/>
  <c r="N399" i="2" l="1"/>
  <c r="N398" i="2"/>
  <c r="N400" i="2" l="1"/>
  <c r="N401" i="2" l="1"/>
  <c r="N403" i="2" l="1"/>
  <c r="N402" i="2"/>
  <c r="N405" i="2" l="1"/>
  <c r="N404" i="2"/>
  <c r="N406" i="2" l="1"/>
  <c r="N407" i="2"/>
  <c r="N408" i="2" l="1"/>
  <c r="N410" i="2" l="1"/>
  <c r="N409" i="2"/>
  <c r="N412" i="2" l="1"/>
  <c r="N411" i="2"/>
  <c r="N413" i="2" l="1"/>
  <c r="N415" i="2" l="1"/>
  <c r="N414" i="2"/>
  <c r="N417" i="2" l="1"/>
  <c r="N416" i="2"/>
  <c r="N418" i="2" l="1"/>
  <c r="N419" i="2"/>
  <c r="N420" i="2" l="1"/>
  <c r="N421" i="2"/>
  <c r="N422" i="2" l="1"/>
  <c r="N423" i="2" l="1"/>
  <c r="N424" i="2" l="1"/>
  <c r="N425" i="2" l="1"/>
  <c r="N426" i="2" l="1"/>
  <c r="N427" i="2" l="1"/>
  <c r="N429" i="2" l="1"/>
  <c r="N428" i="2" l="1"/>
  <c r="N430" i="2" l="1"/>
  <c r="N431" i="2"/>
  <c r="N432" i="2" l="1"/>
  <c r="N433" i="2" l="1"/>
  <c r="N434" i="2" l="1"/>
  <c r="N435" i="2" l="1"/>
  <c r="N437" i="2" l="1"/>
  <c r="N436" i="2"/>
  <c r="N438" i="2" l="1"/>
  <c r="N439" i="2"/>
  <c r="N440" i="2" l="1"/>
  <c r="N442" i="2" l="1"/>
  <c r="N441" i="2"/>
  <c r="N443" i="2" l="1"/>
  <c r="N444" i="2" l="1"/>
  <c r="N446" i="2" l="1"/>
  <c r="N445" i="2" l="1"/>
  <c r="N447" i="2"/>
  <c r="N448" i="2" l="1"/>
  <c r="N449" i="2" l="1"/>
  <c r="N450" i="2" l="1"/>
  <c r="N451" i="2"/>
  <c r="N452" i="2" l="1"/>
  <c r="N454" i="2" l="1"/>
  <c r="N453" i="2"/>
  <c r="N455" i="2" l="1"/>
  <c r="N456" i="2" l="1"/>
  <c r="N457" i="2" l="1"/>
  <c r="N459" i="2" l="1"/>
  <c r="N458" i="2"/>
  <c r="N460" i="2" l="1"/>
  <c r="N461" i="2" l="1"/>
  <c r="N463" i="2" l="1"/>
  <c r="N462" i="2"/>
  <c r="N464" i="2" l="1"/>
  <c r="N466" i="2" l="1"/>
  <c r="N465" i="2"/>
  <c r="N468" i="2" l="1"/>
  <c r="N467" i="2"/>
  <c r="N469" i="2" l="1"/>
  <c r="N470" i="2" l="1"/>
  <c r="N471" i="2" l="1"/>
  <c r="N473" i="2" l="1"/>
  <c r="N474" i="2"/>
  <c r="N472" i="2"/>
  <c r="N475" i="2" l="1"/>
  <c r="N476" i="2"/>
  <c r="N477" i="2" l="1"/>
  <c r="N478" i="2"/>
  <c r="N479" i="2" l="1"/>
  <c r="N480" i="2" l="1"/>
  <c r="N481" i="2" l="1"/>
  <c r="N483" i="2" l="1"/>
  <c r="N482" i="2" l="1"/>
  <c r="N484" i="2" l="1"/>
  <c r="N485" i="2" l="1"/>
  <c r="N486" i="2"/>
  <c r="N487" i="2" l="1"/>
  <c r="N488" i="2" l="1"/>
  <c r="N490" i="2" l="1"/>
  <c r="N489" i="2" l="1"/>
  <c r="N491" i="2"/>
  <c r="N492" i="2" l="1"/>
  <c r="N493" i="2" l="1"/>
  <c r="N494" i="2" l="1"/>
  <c r="N496" i="2" l="1"/>
  <c r="N495" i="2"/>
  <c r="N498" i="2" l="1"/>
  <c r="N497" i="2"/>
  <c r="N499" i="2" l="1"/>
  <c r="N500" i="2" l="1"/>
  <c r="N502" i="2" l="1"/>
  <c r="N501" i="2" l="1"/>
  <c r="N503" i="2" l="1"/>
  <c r="N504" i="2" l="1"/>
  <c r="N506" i="2" l="1"/>
  <c r="N505" i="2"/>
  <c r="N507" i="2" l="1"/>
  <c r="N508" i="2" l="1"/>
  <c r="N509" i="2" l="1"/>
  <c r="N510" i="2" l="1"/>
  <c r="N511" i="2" l="1"/>
  <c r="N512" i="2"/>
  <c r="N514" i="2" l="1"/>
  <c r="N513" i="2"/>
  <c r="N515" i="2" l="1"/>
  <c r="N516" i="2" l="1"/>
  <c r="N517" i="2" l="1"/>
  <c r="N518" i="2" l="1"/>
  <c r="N519" i="2" l="1"/>
  <c r="N520" i="2"/>
  <c r="N521" i="2" l="1"/>
  <c r="N522" i="2" l="1"/>
  <c r="N524" i="2" l="1"/>
  <c r="N523" i="2"/>
  <c r="N525" i="2" l="1"/>
  <c r="N526" i="2" l="1"/>
  <c r="N528" i="2"/>
  <c r="N527" i="2"/>
  <c r="N530" i="2" l="1"/>
  <c r="N529" i="2" l="1"/>
  <c r="N532" i="2" l="1"/>
  <c r="N531" i="2"/>
  <c r="N533" i="2" l="1"/>
  <c r="N534" i="2" l="1"/>
  <c r="N535" i="2" l="1"/>
  <c r="N536" i="2"/>
  <c r="N537" i="2" l="1"/>
  <c r="N538" i="2" l="1"/>
  <c r="N539" i="2" l="1"/>
  <c r="N540" i="2" l="1"/>
  <c r="N541" i="2" l="1"/>
  <c r="N542" i="2"/>
  <c r="N543" i="2" l="1"/>
  <c r="N544" i="2"/>
  <c r="N545" i="2" l="1"/>
  <c r="N547" i="2" l="1"/>
  <c r="N546" i="2"/>
  <c r="N548" i="2" l="1"/>
  <c r="N549" i="2" l="1"/>
  <c r="N552" i="2" l="1"/>
  <c r="N550" i="2"/>
  <c r="N551" i="2"/>
  <c r="N553" i="2" l="1"/>
  <c r="N554" i="2" l="1"/>
  <c r="N556" i="2" l="1"/>
  <c r="N555" i="2" l="1"/>
  <c r="N558" i="2" l="1"/>
  <c r="N557" i="2"/>
  <c r="N559" i="2" l="1"/>
  <c r="N560" i="2" l="1"/>
  <c r="N561" i="2" l="1"/>
  <c r="N562" i="2" l="1"/>
  <c r="N563" i="2"/>
  <c r="N564" i="2" l="1"/>
  <c r="N565" i="2" l="1"/>
  <c r="N566" i="2" l="1"/>
  <c r="N567" i="2"/>
  <c r="N568" i="2" l="1"/>
  <c r="N569" i="2" l="1"/>
  <c r="N570" i="2"/>
  <c r="N571" i="2" l="1"/>
  <c r="N572" i="2"/>
  <c r="N573" i="2" l="1"/>
  <c r="N574" i="2"/>
  <c r="N575" i="2"/>
  <c r="N576" i="2" l="1"/>
  <c r="N577" i="2" l="1"/>
  <c r="N578" i="2" l="1"/>
  <c r="N579" i="2"/>
  <c r="N580" i="2" l="1"/>
  <c r="N581" i="2" l="1"/>
  <c r="N584" i="2" l="1"/>
  <c r="N582" i="2"/>
  <c r="N583" i="2"/>
  <c r="N585" i="2" l="1"/>
  <c r="N586" i="2"/>
  <c r="N587" i="2" l="1"/>
  <c r="N588" i="2"/>
  <c r="N589" i="2" l="1"/>
  <c r="N590" i="2" l="1"/>
  <c r="N591" i="2" l="1"/>
  <c r="N592" i="2"/>
  <c r="N593" i="2" l="1"/>
  <c r="N594" i="2" l="1"/>
  <c r="N595" i="2" l="1"/>
  <c r="N596" i="2" l="1"/>
  <c r="N597" i="2"/>
  <c r="N598" i="2" l="1"/>
  <c r="N600" i="2" l="1"/>
  <c r="N599" i="2"/>
  <c r="N601" i="2" l="1"/>
  <c r="N603" i="2" l="1"/>
  <c r="N602" i="2"/>
  <c r="N604" i="2" l="1"/>
  <c r="N605" i="2" l="1"/>
  <c r="N606" i="2" l="1"/>
  <c r="N608" i="2" l="1"/>
  <c r="N607" i="2"/>
  <c r="N609" i="2" l="1"/>
  <c r="N610" i="2" l="1"/>
  <c r="N611" i="2"/>
  <c r="N612" i="2" l="1"/>
  <c r="N613" i="2" l="1"/>
  <c r="N614" i="2"/>
  <c r="N615" i="2" l="1"/>
  <c r="N616" i="2" l="1"/>
  <c r="N617" i="2" l="1"/>
  <c r="N619" i="2" l="1"/>
  <c r="N618" i="2"/>
  <c r="N620" i="2" l="1"/>
  <c r="N621" i="2" l="1"/>
  <c r="N622" i="2" l="1"/>
  <c r="N624" i="2" l="1"/>
  <c r="N623" i="2"/>
  <c r="N625" i="2" l="1"/>
  <c r="N626" i="2" l="1"/>
  <c r="N627" i="2" l="1"/>
  <c r="N628" i="2"/>
  <c r="N629" i="2"/>
  <c r="N630" i="2" l="1"/>
  <c r="N631" i="2" l="1"/>
  <c r="N632" i="2" l="1"/>
  <c r="N633" i="2" l="1"/>
  <c r="N634" i="2" l="1"/>
  <c r="N635" i="2" l="1"/>
  <c r="N636" i="2"/>
  <c r="N637" i="2" l="1"/>
  <c r="N638" i="2" l="1"/>
  <c r="N639" i="2"/>
  <c r="N640" i="2" l="1"/>
  <c r="N641" i="2" l="1"/>
  <c r="N643" i="2"/>
  <c r="N642" i="2" l="1"/>
  <c r="N644" i="2" l="1"/>
  <c r="N645" i="2"/>
  <c r="N646" i="2" l="1"/>
  <c r="N648" i="2" l="1"/>
  <c r="N647" i="2" l="1"/>
  <c r="N649" i="2" l="1"/>
  <c r="N650" i="2" l="1"/>
  <c r="N651" i="2" l="1"/>
  <c r="N652" i="2" l="1"/>
  <c r="N653" i="2" l="1"/>
  <c r="N654" i="2" l="1"/>
  <c r="N656" i="2" l="1"/>
  <c r="N655" i="2"/>
  <c r="N658" i="2" l="1"/>
  <c r="N657" i="2" l="1"/>
  <c r="N659" i="2"/>
  <c r="N660" i="2" l="1"/>
  <c r="N661" i="2" l="1"/>
  <c r="N662" i="2" l="1"/>
  <c r="N663" i="2" l="1"/>
  <c r="N664" i="2" l="1"/>
  <c r="N665" i="2" l="1"/>
  <c r="N666" i="2" l="1"/>
  <c r="N667" i="2" l="1"/>
  <c r="N668" i="2"/>
  <c r="N669" i="2" l="1"/>
  <c r="N671" i="2" l="1"/>
  <c r="N670" i="2" l="1"/>
  <c r="N672" i="2" l="1"/>
  <c r="N673" i="2" l="1"/>
  <c r="N674" i="2" l="1"/>
  <c r="N675" i="2" l="1"/>
  <c r="N676" i="2" l="1"/>
  <c r="N678" i="2" l="1"/>
  <c r="N677" i="2"/>
  <c r="N680" i="2" l="1"/>
  <c r="N679" i="2" l="1"/>
  <c r="N682" i="2" l="1"/>
  <c r="N681" i="2"/>
  <c r="N684" i="2" l="1"/>
  <c r="N683" i="2"/>
  <c r="N685" i="2" l="1"/>
  <c r="N686" i="2" l="1"/>
  <c r="N687" i="2" l="1"/>
  <c r="N688" i="2" l="1"/>
  <c r="N689" i="2" l="1"/>
  <c r="N691" i="2" l="1"/>
  <c r="N690" i="2" l="1"/>
  <c r="N692" i="2"/>
  <c r="N693" i="2" l="1"/>
  <c r="N694" i="2" l="1"/>
  <c r="N695" i="2" l="1"/>
  <c r="N696" i="2" l="1"/>
  <c r="N698" i="2" l="1"/>
  <c r="N697" i="2"/>
  <c r="N699" i="2" l="1"/>
  <c r="N700" i="2"/>
  <c r="N701" i="2" l="1"/>
  <c r="N702" i="2" l="1"/>
  <c r="N704" i="2" l="1"/>
  <c r="N703" i="2"/>
  <c r="N705" i="2" l="1"/>
  <c r="N706" i="2"/>
  <c r="N708" i="2" l="1"/>
  <c r="N707" i="2"/>
  <c r="N709" i="2" l="1"/>
  <c r="N711" i="2" l="1"/>
  <c r="N710" i="2"/>
  <c r="N712" i="2"/>
  <c r="N713" i="2" l="1"/>
  <c r="N714" i="2" l="1"/>
  <c r="N715" i="2" l="1"/>
  <c r="N716" i="2"/>
  <c r="N717" i="2" l="1"/>
  <c r="N718" i="2" l="1"/>
  <c r="N719" i="2" l="1"/>
  <c r="N720" i="2" l="1"/>
  <c r="N722" i="2" l="1"/>
  <c r="N721" i="2"/>
  <c r="N723" i="2" l="1"/>
  <c r="N724" i="2" l="1"/>
  <c r="N725" i="2" l="1"/>
  <c r="N726" i="2" l="1"/>
  <c r="N728" i="2" l="1"/>
  <c r="N727" i="2"/>
  <c r="N729" i="2" l="1"/>
  <c r="N730" i="2" l="1"/>
  <c r="N731" i="2" l="1"/>
  <c r="N732" i="2"/>
  <c r="N733" i="2" l="1"/>
  <c r="N734" i="2" l="1"/>
  <c r="N736" i="2" l="1"/>
  <c r="N735" i="2"/>
  <c r="N737" i="2" l="1"/>
  <c r="N738" i="2"/>
  <c r="N739" i="2" l="1"/>
  <c r="N740" i="2" l="1"/>
  <c r="N741" i="2" l="1"/>
  <c r="N742" i="2" l="1"/>
  <c r="N743" i="2" l="1"/>
  <c r="N744" i="2" l="1"/>
  <c r="N745" i="2" l="1"/>
  <c r="N746" i="2" l="1"/>
  <c r="N747" i="2" l="1"/>
  <c r="N748" i="2" l="1"/>
  <c r="N749" i="2"/>
  <c r="N750" i="2" l="1"/>
  <c r="N752" i="2" l="1"/>
  <c r="N751" i="2"/>
  <c r="N753" i="2" l="1"/>
  <c r="N755" i="2" l="1"/>
  <c r="N754" i="2"/>
  <c r="N756" i="2" l="1"/>
  <c r="N758" i="2" l="1"/>
  <c r="N757" i="2"/>
  <c r="N760" i="2" l="1"/>
  <c r="N759" i="2"/>
  <c r="N761" i="2" l="1"/>
  <c r="N762" i="2" l="1"/>
  <c r="N763" i="2"/>
  <c r="N765" i="2" l="1"/>
  <c r="N764" i="2"/>
  <c r="N766" i="2" l="1"/>
  <c r="N767" i="2" l="1"/>
  <c r="N768" i="2" l="1"/>
  <c r="N769" i="2" l="1"/>
  <c r="N770" i="2" l="1"/>
  <c r="N771" i="2"/>
  <c r="N773" i="2" l="1"/>
  <c r="N772" i="2"/>
  <c r="N774" i="2" l="1"/>
  <c r="N775" i="2" l="1"/>
  <c r="N776" i="2"/>
  <c r="N778" i="2" l="1"/>
  <c r="N777" i="2" l="1"/>
  <c r="N779" i="2"/>
  <c r="N780" i="2" l="1"/>
  <c r="N781" i="2" l="1"/>
  <c r="N782" i="2" l="1"/>
  <c r="N784" i="2" l="1"/>
  <c r="N783" i="2"/>
  <c r="N787" i="2" l="1"/>
  <c r="N785" i="2"/>
  <c r="N786" i="2"/>
  <c r="N788" i="2" l="1"/>
  <c r="N789" i="2" l="1"/>
  <c r="N790" i="2"/>
  <c r="N792" i="2" l="1"/>
  <c r="N791" i="2"/>
  <c r="N793" i="2" l="1"/>
  <c r="N794" i="2"/>
  <c r="N795" i="2" l="1"/>
  <c r="N796" i="2"/>
  <c r="N797" i="2" l="1"/>
  <c r="N798" i="2" l="1"/>
  <c r="N800" i="2" l="1"/>
  <c r="N799" i="2"/>
  <c r="N801" i="2" l="1"/>
  <c r="N802" i="2"/>
  <c r="N803" i="2" l="1"/>
  <c r="N805" i="2" l="1"/>
  <c r="N804" i="2"/>
  <c r="N806" i="2" l="1"/>
  <c r="N807" i="2" l="1"/>
  <c r="N808" i="2" l="1"/>
  <c r="N809" i="2" l="1"/>
  <c r="N810" i="2" l="1"/>
  <c r="N811" i="2" l="1"/>
  <c r="N813" i="2" l="1"/>
  <c r="N812" i="2"/>
  <c r="N816" i="2" l="1"/>
  <c r="N814" i="2"/>
  <c r="N815" i="2" l="1"/>
  <c r="N817" i="2" l="1"/>
  <c r="N818" i="2" l="1"/>
  <c r="N819" i="2"/>
  <c r="N820" i="2" l="1"/>
  <c r="N821" i="2" l="1"/>
  <c r="N822" i="2" l="1"/>
  <c r="N823" i="2" l="1"/>
  <c r="N824" i="2" l="1"/>
  <c r="N826" i="2" l="1"/>
  <c r="N825" i="2" l="1"/>
  <c r="N827" i="2" l="1"/>
  <c r="N828" i="2" l="1"/>
  <c r="N830" i="2" l="1"/>
  <c r="N829" i="2"/>
  <c r="N831" i="2" l="1"/>
  <c r="N833" i="2" l="1"/>
  <c r="N832" i="2"/>
  <c r="N834" i="2" l="1"/>
  <c r="N835" i="2" l="1"/>
  <c r="N836" i="2"/>
  <c r="N837" i="2" l="1"/>
  <c r="N838" i="2" l="1"/>
  <c r="N839" i="2" l="1"/>
  <c r="N840" i="2"/>
  <c r="N841" i="2" l="1"/>
  <c r="N843" i="2" l="1"/>
  <c r="N842" i="2"/>
  <c r="N844" i="2" l="1"/>
  <c r="N845" i="2"/>
  <c r="N846" i="2" l="1"/>
  <c r="N847" i="2" l="1"/>
  <c r="N848" i="2"/>
  <c r="N849" i="2" l="1"/>
  <c r="N850" i="2"/>
  <c r="N851" i="2" l="1"/>
  <c r="N853" i="2" l="1"/>
  <c r="N852" i="2" l="1"/>
  <c r="N854" i="2" l="1"/>
  <c r="N855" i="2"/>
  <c r="N856" i="2" l="1"/>
  <c r="N857" i="2" l="1"/>
  <c r="N859" i="2" l="1"/>
  <c r="N858" i="2"/>
  <c r="N860" i="2" l="1"/>
  <c r="N862" i="2" l="1"/>
  <c r="N861" i="2"/>
  <c r="N863" i="2" l="1"/>
  <c r="N864" i="2" l="1"/>
  <c r="N865" i="2" l="1"/>
  <c r="N867" i="2" l="1"/>
  <c r="N868" i="2" l="1"/>
  <c r="N866" i="2"/>
  <c r="N869" i="2" l="1"/>
  <c r="N870" i="2" l="1"/>
  <c r="N871" i="2" l="1"/>
  <c r="N872" i="2" l="1"/>
  <c r="N873" i="2" l="1"/>
  <c r="N875" i="2" l="1"/>
  <c r="N874" i="2" l="1"/>
  <c r="N876" i="2" l="1"/>
  <c r="N877" i="2" l="1"/>
  <c r="N878" i="2"/>
  <c r="N879" i="2"/>
  <c r="N880" i="2" l="1"/>
  <c r="N881" i="2" l="1"/>
  <c r="N883" i="2" l="1"/>
  <c r="N882" i="2"/>
  <c r="N884" i="2" l="1"/>
  <c r="N886" i="2" l="1"/>
  <c r="N887" i="2" l="1"/>
  <c r="N885" i="2"/>
  <c r="N888" i="2" l="1"/>
  <c r="N889" i="2" l="1"/>
  <c r="N890" i="2"/>
  <c r="N891" i="2" l="1"/>
  <c r="N893" i="2" l="1"/>
  <c r="N892" i="2"/>
  <c r="N895" i="2" l="1"/>
  <c r="N894" i="2"/>
  <c r="N896" i="2" l="1"/>
  <c r="N897" i="2" l="1"/>
  <c r="N898" i="2"/>
  <c r="N899" i="2" l="1"/>
  <c r="N900" i="2" l="1"/>
  <c r="N901" i="2" l="1"/>
  <c r="N902" i="2"/>
  <c r="N903" i="2" l="1"/>
  <c r="N904" i="2" l="1"/>
  <c r="N905" i="2" l="1"/>
  <c r="N907" i="2" l="1"/>
  <c r="N906" i="2"/>
  <c r="N909" i="2" l="1"/>
  <c r="N908" i="2"/>
  <c r="N910" i="2" l="1"/>
  <c r="N911" i="2" l="1"/>
  <c r="N913" i="2" l="1"/>
  <c r="N912" i="2"/>
  <c r="N915" i="2" l="1"/>
  <c r="N914" i="2"/>
  <c r="N916" i="2" l="1"/>
  <c r="N917" i="2" l="1"/>
  <c r="N919" i="2" l="1"/>
  <c r="N918" i="2"/>
  <c r="N920" i="2" l="1"/>
  <c r="N921" i="2" l="1"/>
  <c r="N922" i="2" l="1"/>
  <c r="N923" i="2" l="1"/>
  <c r="N924" i="2" l="1"/>
  <c r="N925" i="2" l="1"/>
  <c r="N926" i="2" l="1"/>
  <c r="N928" i="2" l="1"/>
  <c r="N927" i="2"/>
  <c r="N929" i="2" l="1"/>
  <c r="N930" i="2"/>
  <c r="N932" i="2" l="1"/>
  <c r="N931" i="2"/>
  <c r="N933" i="2" l="1"/>
  <c r="N934" i="2" l="1"/>
  <c r="N935" i="2" l="1"/>
  <c r="N937" i="2" l="1"/>
  <c r="N936" i="2"/>
  <c r="N938" i="2" l="1"/>
  <c r="N939" i="2" l="1"/>
  <c r="N940" i="2"/>
  <c r="N941" i="2"/>
  <c r="N943" i="2" l="1"/>
  <c r="N942" i="2"/>
  <c r="N945" i="2" l="1"/>
  <c r="N944" i="2"/>
  <c r="N947" i="2" l="1"/>
  <c r="N946" i="2"/>
  <c r="N949" i="2" l="1"/>
  <c r="N948" i="2"/>
  <c r="N950" i="2" l="1"/>
  <c r="N951" i="2" l="1"/>
  <c r="N952" i="2" l="1"/>
  <c r="N953" i="2"/>
  <c r="N954" i="2" l="1"/>
  <c r="N955" i="2" l="1"/>
  <c r="N956" i="2" l="1"/>
  <c r="N957" i="2" l="1"/>
  <c r="N959" i="2" l="1"/>
  <c r="N958" i="2" l="1"/>
  <c r="N961" i="2" l="1"/>
  <c r="N960" i="2"/>
  <c r="N962" i="2" l="1"/>
  <c r="N963" i="2" l="1"/>
  <c r="N965" i="2" l="1"/>
  <c r="N964" i="2"/>
  <c r="N966" i="2" l="1"/>
  <c r="N968" i="2" l="1"/>
  <c r="N967" i="2"/>
  <c r="N969" i="2" l="1"/>
  <c r="N970" i="2" l="1"/>
  <c r="N971" i="2"/>
  <c r="N972" i="2" l="1"/>
  <c r="N974" i="2" l="1"/>
  <c r="N973" i="2"/>
  <c r="N975" i="2" l="1"/>
  <c r="N977" i="2" l="1"/>
  <c r="N976" i="2"/>
  <c r="N978" i="2" l="1"/>
  <c r="N979" i="2" l="1"/>
  <c r="N980" i="2" l="1"/>
  <c r="N981" i="2" l="1"/>
  <c r="N982" i="2" l="1"/>
  <c r="N983" i="2"/>
  <c r="N985" i="2" l="1"/>
  <c r="N984" i="2"/>
  <c r="N986" i="2" l="1"/>
  <c r="N987" i="2" l="1"/>
  <c r="N988" i="2"/>
  <c r="N989" i="2"/>
  <c r="N990" i="2" l="1"/>
  <c r="N991" i="2" l="1"/>
  <c r="N992" i="2" l="1"/>
  <c r="N993" i="2" l="1"/>
  <c r="N994" i="2" l="1"/>
  <c r="N995" i="2" l="1"/>
  <c r="N996" i="2" l="1"/>
  <c r="N997" i="2"/>
  <c r="N998" i="2" l="1"/>
  <c r="N999" i="2" l="1"/>
  <c r="N1000" i="2"/>
  <c r="N1001" i="2" l="1"/>
  <c r="S7" i="2"/>
  <c r="Q2" i="2" l="1"/>
  <c r="O2" i="2"/>
  <c r="P2" i="2"/>
  <c r="P4" i="2"/>
  <c r="Q4" i="2"/>
  <c r="O4" i="2"/>
  <c r="O3" i="2"/>
  <c r="P3" i="2"/>
  <c r="Q3" i="2"/>
  <c r="P5" i="2"/>
  <c r="P6" i="2"/>
  <c r="Q5" i="2"/>
  <c r="O6" i="2"/>
  <c r="Q6" i="2"/>
  <c r="O5" i="2"/>
  <c r="O7" i="2"/>
  <c r="P7" i="2"/>
  <c r="Q7" i="2"/>
  <c r="P8" i="2"/>
  <c r="O8" i="2"/>
  <c r="Q8" i="2"/>
  <c r="Q9" i="2"/>
  <c r="P9" i="2"/>
  <c r="O9" i="2"/>
  <c r="Q10" i="2"/>
  <c r="P10" i="2"/>
  <c r="O10" i="2"/>
  <c r="Q11" i="2"/>
  <c r="O11" i="2"/>
  <c r="P11" i="2"/>
  <c r="P12" i="2"/>
  <c r="O12" i="2"/>
  <c r="Q12" i="2"/>
  <c r="Q14" i="2"/>
  <c r="P14" i="2"/>
  <c r="O13" i="2"/>
  <c r="O14" i="2"/>
  <c r="P13" i="2"/>
  <c r="Q13" i="2"/>
  <c r="Q16" i="2"/>
  <c r="P17" i="2"/>
  <c r="Q15" i="2"/>
  <c r="O17" i="2"/>
  <c r="O16" i="2"/>
  <c r="P15" i="2"/>
  <c r="Q17" i="2"/>
  <c r="P16" i="2"/>
  <c r="O15" i="2"/>
  <c r="Q18" i="2"/>
  <c r="O18" i="2"/>
  <c r="P18" i="2"/>
  <c r="Q19" i="2"/>
  <c r="P19" i="2"/>
  <c r="O19" i="2"/>
  <c r="O20" i="2"/>
  <c r="Q21" i="2"/>
  <c r="Q20" i="2"/>
  <c r="O21" i="2"/>
  <c r="P20" i="2"/>
  <c r="P21" i="2"/>
  <c r="P22" i="2"/>
  <c r="P23" i="2"/>
  <c r="Q22" i="2"/>
  <c r="O23" i="2"/>
  <c r="O22" i="2"/>
  <c r="Q23" i="2"/>
  <c r="P24" i="2"/>
  <c r="O24" i="2"/>
  <c r="Q24" i="2"/>
  <c r="P25" i="2"/>
  <c r="O25" i="2"/>
  <c r="Q25" i="2"/>
  <c r="P26" i="2"/>
  <c r="O26" i="2"/>
  <c r="Q26" i="2"/>
  <c r="Q27" i="2"/>
  <c r="P27" i="2"/>
  <c r="O27" i="2"/>
  <c r="Q29" i="2"/>
  <c r="P28" i="2"/>
  <c r="O29" i="2"/>
  <c r="O28" i="2"/>
  <c r="P29" i="2"/>
  <c r="Q28" i="2"/>
  <c r="Q30" i="2"/>
  <c r="P30" i="2"/>
  <c r="O30" i="2"/>
  <c r="P31" i="2"/>
  <c r="O31" i="2"/>
  <c r="Q31" i="2"/>
  <c r="O32" i="2"/>
  <c r="P32" i="2"/>
  <c r="Q32" i="2"/>
  <c r="P33" i="2"/>
  <c r="Q33" i="2"/>
  <c r="O33" i="2"/>
  <c r="P34" i="2"/>
  <c r="Q35" i="2"/>
  <c r="Q34" i="2"/>
  <c r="O35" i="2"/>
  <c r="O34" i="2"/>
  <c r="P35" i="2"/>
  <c r="Q36" i="2"/>
  <c r="O36" i="2"/>
  <c r="P36" i="2"/>
  <c r="O37" i="2"/>
  <c r="P37" i="2"/>
  <c r="Q37" i="2"/>
  <c r="P38" i="2"/>
  <c r="Q38" i="2"/>
  <c r="O38" i="2"/>
  <c r="O39" i="2"/>
  <c r="P39" i="2"/>
  <c r="Q39" i="2"/>
  <c r="O40" i="2"/>
  <c r="O41" i="2"/>
  <c r="Q40" i="2"/>
  <c r="Q41" i="2"/>
  <c r="P41" i="2"/>
  <c r="P40" i="2"/>
  <c r="Q42" i="2"/>
  <c r="O42" i="2"/>
  <c r="P42" i="2"/>
  <c r="P43" i="2"/>
  <c r="O43" i="2"/>
  <c r="Q43" i="2"/>
  <c r="O44" i="2"/>
  <c r="Q45" i="2"/>
  <c r="Q44" i="2"/>
  <c r="O45" i="2"/>
  <c r="P45" i="2"/>
  <c r="P44" i="2"/>
  <c r="Q46" i="2"/>
  <c r="O46" i="2"/>
  <c r="P46" i="2"/>
  <c r="O47" i="2"/>
  <c r="P47" i="2"/>
  <c r="Q47" i="2"/>
  <c r="P48" i="2"/>
  <c r="Q48" i="2"/>
  <c r="O48" i="2"/>
  <c r="P49" i="2"/>
  <c r="O49" i="2"/>
  <c r="Q49" i="2"/>
  <c r="Q50" i="2"/>
  <c r="P50" i="2"/>
  <c r="O50" i="2"/>
  <c r="O51" i="2"/>
  <c r="Q51" i="2"/>
  <c r="P51" i="2"/>
  <c r="O52" i="2"/>
  <c r="Q53" i="2"/>
  <c r="P52" i="2"/>
  <c r="O53" i="2"/>
  <c r="P53" i="2"/>
  <c r="Q52" i="2"/>
  <c r="P55" i="2"/>
  <c r="O55" i="2"/>
  <c r="Q55" i="2"/>
  <c r="Q54" i="2"/>
  <c r="O54" i="2"/>
  <c r="P54" i="2"/>
  <c r="P57" i="2"/>
  <c r="O57" i="2"/>
  <c r="Q57" i="2"/>
  <c r="O56" i="2"/>
  <c r="P58" i="2"/>
  <c r="P56" i="2"/>
  <c r="O58" i="2"/>
  <c r="Q56" i="2"/>
  <c r="Q58" i="2"/>
  <c r="O59" i="2"/>
  <c r="Q59" i="2"/>
  <c r="P59" i="2"/>
  <c r="O60" i="2"/>
  <c r="Q60" i="2"/>
  <c r="P60" i="2"/>
  <c r="P61" i="2"/>
  <c r="O61" i="2"/>
  <c r="Q61" i="2"/>
  <c r="Q62" i="2"/>
  <c r="P62" i="2"/>
  <c r="O62" i="2"/>
  <c r="P63" i="2"/>
  <c r="O63" i="2"/>
  <c r="Q63" i="2"/>
  <c r="P65" i="2"/>
  <c r="P64" i="2"/>
  <c r="Q65" i="2"/>
  <c r="Q64" i="2"/>
  <c r="O64" i="2"/>
  <c r="O65" i="2"/>
  <c r="Q66" i="2"/>
  <c r="P67" i="2"/>
  <c r="O66" i="2"/>
  <c r="O67" i="2"/>
  <c r="P66" i="2"/>
  <c r="Q67" i="2"/>
  <c r="P69" i="2"/>
  <c r="P68" i="2"/>
  <c r="Q69" i="2"/>
  <c r="Q68" i="2"/>
  <c r="O69" i="2"/>
  <c r="O68" i="2"/>
  <c r="O70" i="2"/>
  <c r="Q70" i="2"/>
  <c r="P70" i="2"/>
  <c r="P71" i="2"/>
  <c r="O71" i="2"/>
  <c r="Q71" i="2"/>
  <c r="O72" i="2"/>
  <c r="Q72" i="2"/>
  <c r="Q73" i="2"/>
  <c r="P72" i="2"/>
  <c r="P73" i="2"/>
  <c r="O73" i="2"/>
  <c r="Q74" i="2"/>
  <c r="P75" i="2"/>
  <c r="O74" i="2"/>
  <c r="Q75" i="2"/>
  <c r="P74" i="2"/>
  <c r="O75" i="2"/>
  <c r="P77" i="2"/>
  <c r="O77" i="2"/>
  <c r="Q77" i="2"/>
  <c r="O76" i="2"/>
  <c r="Q76" i="2"/>
  <c r="P76" i="2"/>
  <c r="P78" i="2"/>
  <c r="O78" i="2"/>
  <c r="Q78" i="2"/>
  <c r="P79" i="2"/>
  <c r="Q79" i="2"/>
  <c r="O79" i="2"/>
  <c r="P81" i="2"/>
  <c r="Q81" i="2"/>
  <c r="Q80" i="2"/>
  <c r="O81" i="2"/>
  <c r="O80" i="2"/>
  <c r="P80" i="2"/>
  <c r="O82" i="2"/>
  <c r="P82" i="2"/>
  <c r="Q82" i="2"/>
  <c r="P83" i="2"/>
  <c r="O85" i="2"/>
  <c r="O83" i="2"/>
  <c r="O84" i="2"/>
  <c r="P85" i="2"/>
  <c r="Q84" i="2"/>
  <c r="Q83" i="2"/>
  <c r="Q85" i="2"/>
  <c r="P84" i="2"/>
  <c r="Q86" i="2"/>
  <c r="P86" i="2"/>
  <c r="O86" i="2"/>
  <c r="P87" i="2"/>
  <c r="O87" i="2"/>
  <c r="Q87" i="2"/>
  <c r="P89" i="2"/>
  <c r="Q89" i="2"/>
  <c r="O88" i="2"/>
  <c r="P88" i="2"/>
  <c r="O89" i="2"/>
  <c r="Q88" i="2"/>
  <c r="Q90" i="2"/>
  <c r="P90" i="2"/>
  <c r="O90" i="2"/>
  <c r="O91" i="2"/>
  <c r="Q91" i="2"/>
  <c r="P91" i="2"/>
  <c r="Q93" i="2"/>
  <c r="O92" i="2"/>
  <c r="P93" i="2"/>
  <c r="Q92" i="2"/>
  <c r="O93" i="2"/>
  <c r="P92" i="2"/>
  <c r="P94" i="2"/>
  <c r="O94" i="2"/>
  <c r="Q94" i="2"/>
  <c r="P95" i="2"/>
  <c r="O96" i="2"/>
  <c r="P97" i="2"/>
  <c r="P96" i="2"/>
  <c r="O95" i="2"/>
  <c r="Q97" i="2"/>
  <c r="Q96" i="2"/>
  <c r="Q95" i="2"/>
  <c r="O97" i="2"/>
  <c r="Q98" i="2"/>
  <c r="O98" i="2"/>
  <c r="P98" i="2"/>
  <c r="P99" i="2"/>
  <c r="Q99" i="2"/>
  <c r="O99" i="2"/>
  <c r="P101" i="2"/>
  <c r="Q100" i="2"/>
  <c r="P100" i="2"/>
  <c r="O101" i="2"/>
  <c r="Q101" i="2"/>
  <c r="O100" i="2"/>
  <c r="Q102" i="2"/>
  <c r="O102" i="2"/>
  <c r="P102" i="2"/>
  <c r="P103" i="2"/>
  <c r="P104" i="2"/>
  <c r="Q103" i="2"/>
  <c r="Q104" i="2"/>
  <c r="O103" i="2"/>
  <c r="O104" i="2"/>
  <c r="O105" i="2"/>
  <c r="Q105" i="2"/>
  <c r="P105" i="2"/>
  <c r="O106" i="2"/>
  <c r="P106" i="2"/>
  <c r="Q106" i="2"/>
  <c r="O107" i="2"/>
  <c r="P107" i="2"/>
  <c r="Q107" i="2"/>
  <c r="P109" i="2"/>
  <c r="Q109" i="2"/>
  <c r="O109" i="2"/>
  <c r="O108" i="2"/>
  <c r="Q108" i="2"/>
  <c r="P108" i="2"/>
  <c r="O111" i="2"/>
  <c r="P111" i="2"/>
  <c r="Q111" i="2"/>
  <c r="O110" i="2"/>
  <c r="O112" i="2"/>
  <c r="Q110" i="2"/>
  <c r="P112" i="2"/>
  <c r="P110" i="2"/>
  <c r="Q112" i="2"/>
  <c r="Q113" i="2"/>
  <c r="P113" i="2"/>
  <c r="O113" i="2"/>
  <c r="Q115" i="2"/>
  <c r="O114" i="2"/>
  <c r="P115" i="2"/>
  <c r="P114" i="2"/>
  <c r="Q114" i="2"/>
  <c r="O115" i="2"/>
  <c r="O116" i="2"/>
  <c r="Q117" i="2"/>
  <c r="Q116" i="2"/>
  <c r="O117" i="2"/>
  <c r="P116" i="2"/>
  <c r="P117" i="2"/>
  <c r="Q118" i="2"/>
  <c r="O118" i="2"/>
  <c r="P118" i="2"/>
  <c r="Q119" i="2"/>
  <c r="P119" i="2"/>
  <c r="O119" i="2"/>
  <c r="Q121" i="2"/>
  <c r="O120" i="2"/>
  <c r="P121" i="2"/>
  <c r="P120" i="2"/>
  <c r="O121" i="2"/>
  <c r="Q120" i="2"/>
  <c r="P122" i="2"/>
  <c r="O122" i="2"/>
  <c r="Q122" i="2"/>
  <c r="Q123" i="2"/>
  <c r="P123" i="2"/>
  <c r="O123" i="2"/>
  <c r="O124" i="2"/>
  <c r="O125" i="2"/>
  <c r="Q124" i="2"/>
  <c r="Q125" i="2"/>
  <c r="P125" i="2"/>
  <c r="P124" i="2"/>
  <c r="P127" i="2"/>
  <c r="Q127" i="2"/>
  <c r="Q126" i="2"/>
  <c r="P126" i="2"/>
  <c r="O127" i="2"/>
  <c r="O126" i="2"/>
  <c r="Q128" i="2"/>
  <c r="O128" i="2"/>
  <c r="P128" i="2"/>
  <c r="P129" i="2"/>
  <c r="Q129" i="2"/>
  <c r="O129" i="2"/>
  <c r="Q130" i="2"/>
  <c r="O131" i="2"/>
  <c r="Q131" i="2"/>
  <c r="O130" i="2"/>
  <c r="P131" i="2"/>
  <c r="P130" i="2"/>
  <c r="P133" i="2"/>
  <c r="P132" i="2"/>
  <c r="Q133" i="2"/>
  <c r="Q132" i="2"/>
  <c r="O132" i="2"/>
  <c r="O133" i="2"/>
  <c r="O134" i="2"/>
  <c r="Q134" i="2"/>
  <c r="P134" i="2"/>
  <c r="O135" i="2"/>
  <c r="P135" i="2"/>
  <c r="Q135" i="2"/>
  <c r="O137" i="2"/>
  <c r="P136" i="2"/>
  <c r="Q137" i="2"/>
  <c r="O136" i="2"/>
  <c r="P137" i="2"/>
  <c r="Q136" i="2"/>
  <c r="O138" i="2"/>
  <c r="P138" i="2"/>
  <c r="Q138" i="2"/>
  <c r="O139" i="2"/>
  <c r="P139" i="2"/>
  <c r="Q139" i="2"/>
  <c r="P141" i="2"/>
  <c r="Q140" i="2"/>
  <c r="Q141" i="2"/>
  <c r="P140" i="2"/>
  <c r="O141" i="2"/>
  <c r="O140" i="2"/>
  <c r="Q142" i="2"/>
  <c r="P142" i="2"/>
  <c r="O142" i="2"/>
  <c r="O143" i="2"/>
  <c r="Q143" i="2"/>
  <c r="P143" i="2"/>
  <c r="O145" i="2"/>
  <c r="Q144" i="2"/>
  <c r="P145" i="2"/>
  <c r="O144" i="2"/>
  <c r="Q145" i="2"/>
  <c r="P144" i="2"/>
  <c r="Q146" i="2"/>
  <c r="O146" i="2"/>
  <c r="P146" i="2"/>
  <c r="P148" i="2"/>
  <c r="O148" i="2"/>
  <c r="O147" i="2"/>
  <c r="Q149" i="2"/>
  <c r="Q147" i="2"/>
  <c r="P149" i="2"/>
  <c r="P147" i="2"/>
  <c r="Q148" i="2"/>
  <c r="O149" i="2"/>
  <c r="Q150" i="2"/>
  <c r="O151" i="2"/>
  <c r="P150" i="2"/>
  <c r="P151" i="2"/>
  <c r="O150" i="2"/>
  <c r="Q151" i="2"/>
  <c r="P152" i="2"/>
  <c r="O152" i="2"/>
  <c r="Q152" i="2"/>
  <c r="O153" i="2"/>
  <c r="P153" i="2"/>
  <c r="Q153" i="2"/>
  <c r="Q154" i="2"/>
  <c r="P154" i="2"/>
  <c r="O154" i="2"/>
  <c r="P156" i="2"/>
  <c r="Q155" i="2"/>
  <c r="Q156" i="2"/>
  <c r="P155" i="2"/>
  <c r="O155" i="2"/>
  <c r="O156" i="2"/>
  <c r="O157" i="2"/>
  <c r="Q157" i="2"/>
  <c r="P157" i="2"/>
  <c r="O159" i="2"/>
  <c r="O158" i="2"/>
  <c r="P158" i="2"/>
  <c r="P159" i="2"/>
  <c r="Q158" i="2"/>
  <c r="Q159" i="2"/>
  <c r="P160" i="2"/>
  <c r="O161" i="2"/>
  <c r="O160" i="2"/>
  <c r="P161" i="2"/>
  <c r="Q160" i="2"/>
  <c r="Q161" i="2"/>
  <c r="Q162" i="2"/>
  <c r="O162" i="2"/>
  <c r="P162" i="2"/>
  <c r="O163" i="2"/>
  <c r="Q164" i="2"/>
  <c r="Q163" i="2"/>
  <c r="O164" i="2"/>
  <c r="P164" i="2"/>
  <c r="P163" i="2"/>
  <c r="Q165" i="2"/>
  <c r="P165" i="2"/>
  <c r="O165" i="2"/>
  <c r="P166" i="2"/>
  <c r="Q166" i="2"/>
  <c r="O166" i="2"/>
  <c r="O167" i="2"/>
  <c r="O168" i="2"/>
  <c r="P167" i="2"/>
  <c r="Q168" i="2"/>
  <c r="P168" i="2"/>
  <c r="Q167" i="2"/>
  <c r="Q169" i="2"/>
  <c r="O169" i="2"/>
  <c r="P169" i="2"/>
  <c r="O170" i="2"/>
  <c r="Q170" i="2"/>
  <c r="P170" i="2"/>
  <c r="P171" i="2"/>
  <c r="O171" i="2"/>
  <c r="Q171" i="2"/>
  <c r="P172" i="2"/>
  <c r="Q172" i="2"/>
  <c r="O172" i="2"/>
  <c r="P174" i="2"/>
  <c r="P173" i="2"/>
  <c r="O173" i="2"/>
  <c r="Q174" i="2"/>
  <c r="Q173" i="2"/>
  <c r="O174" i="2"/>
  <c r="O175" i="2"/>
  <c r="P175" i="2"/>
  <c r="Q176" i="2"/>
  <c r="Q175" i="2"/>
  <c r="P176" i="2"/>
  <c r="O176" i="2"/>
  <c r="O177" i="2"/>
  <c r="P177" i="2"/>
  <c r="Q177" i="2"/>
  <c r="O178" i="2"/>
  <c r="P178" i="2"/>
  <c r="Q178" i="2"/>
  <c r="O181" i="2"/>
  <c r="P180" i="2"/>
  <c r="O179" i="2"/>
  <c r="Q180" i="2"/>
  <c r="Q181" i="2"/>
  <c r="Q179" i="2"/>
  <c r="O180" i="2"/>
  <c r="P181" i="2"/>
  <c r="P179" i="2"/>
  <c r="P182" i="2"/>
  <c r="O182" i="2"/>
  <c r="Q182" i="2"/>
  <c r="O183" i="2"/>
  <c r="O184" i="2"/>
  <c r="P183" i="2"/>
  <c r="Q184" i="2"/>
  <c r="P184" i="2"/>
  <c r="Q183" i="2"/>
  <c r="P186" i="2"/>
  <c r="Q185" i="2"/>
  <c r="O186" i="2"/>
  <c r="O185" i="2"/>
  <c r="Q186" i="2"/>
  <c r="P185" i="2"/>
  <c r="O187" i="2"/>
  <c r="Q188" i="2"/>
  <c r="P188" i="2"/>
  <c r="Q187" i="2"/>
  <c r="O188" i="2"/>
  <c r="P187" i="2"/>
  <c r="P189" i="2"/>
  <c r="O189" i="2"/>
  <c r="Q189" i="2"/>
  <c r="P190" i="2"/>
  <c r="Q190" i="2"/>
  <c r="O190" i="2"/>
  <c r="O191" i="2"/>
  <c r="O192" i="2"/>
  <c r="P191" i="2"/>
  <c r="Q192" i="2"/>
  <c r="Q191" i="2"/>
  <c r="P192" i="2"/>
  <c r="Q193" i="2"/>
  <c r="O194" i="2"/>
  <c r="O193" i="2"/>
  <c r="P194" i="2"/>
  <c r="Q194" i="2"/>
  <c r="P193" i="2"/>
  <c r="O195" i="2"/>
  <c r="Q196" i="2"/>
  <c r="Q195" i="2"/>
  <c r="O196" i="2"/>
  <c r="P195" i="2"/>
  <c r="P196" i="2"/>
  <c r="P197" i="2"/>
  <c r="O197" i="2"/>
  <c r="Q197" i="2"/>
  <c r="Q198" i="2"/>
  <c r="O198" i="2"/>
  <c r="P198" i="2"/>
  <c r="O199" i="2"/>
  <c r="P199" i="2"/>
  <c r="Q199" i="2"/>
  <c r="P200" i="2"/>
  <c r="O200" i="2"/>
  <c r="Q200" i="2"/>
  <c r="Q201" i="2"/>
  <c r="O201" i="2"/>
  <c r="P201" i="2"/>
  <c r="P202" i="2"/>
  <c r="O202" i="2"/>
  <c r="Q202" i="2"/>
  <c r="O203" i="2"/>
  <c r="Q203" i="2"/>
  <c r="P203" i="2"/>
  <c r="Q204" i="2"/>
  <c r="O204" i="2"/>
  <c r="P204" i="2"/>
  <c r="Q206" i="2"/>
  <c r="Q205" i="2"/>
  <c r="P206" i="2"/>
  <c r="P205" i="2"/>
  <c r="O206" i="2"/>
  <c r="O205" i="2"/>
  <c r="O207" i="2"/>
  <c r="P207" i="2"/>
  <c r="Q207" i="2"/>
  <c r="P208" i="2"/>
  <c r="O208" i="2"/>
  <c r="Q208" i="2"/>
  <c r="O209" i="2"/>
  <c r="Q210" i="2"/>
  <c r="P209" i="2"/>
  <c r="O210" i="2"/>
  <c r="Q209" i="2"/>
  <c r="P210" i="2"/>
  <c r="O212" i="2"/>
  <c r="P211" i="2"/>
  <c r="Q212" i="2"/>
  <c r="O211" i="2"/>
  <c r="P212" i="2"/>
  <c r="Q211" i="2"/>
  <c r="Q213" i="2"/>
  <c r="P213" i="2"/>
  <c r="O213" i="2"/>
  <c r="P214" i="2"/>
  <c r="O214" i="2"/>
  <c r="Q214" i="2"/>
  <c r="P216" i="2"/>
  <c r="Q216" i="2"/>
  <c r="Q215" i="2"/>
  <c r="O216" i="2"/>
  <c r="O215" i="2"/>
  <c r="P215" i="2"/>
  <c r="P217" i="2"/>
  <c r="Q217" i="2"/>
  <c r="O217" i="2"/>
  <c r="Q218" i="2"/>
  <c r="P218" i="2"/>
  <c r="O218" i="2"/>
  <c r="O219" i="2"/>
  <c r="Q220" i="2"/>
  <c r="P219" i="2"/>
  <c r="O220" i="2"/>
  <c r="Q219" i="2"/>
  <c r="P220" i="2"/>
  <c r="Q221" i="2"/>
  <c r="P221" i="2"/>
  <c r="O221" i="2"/>
  <c r="P222" i="2"/>
  <c r="O222" i="2"/>
  <c r="Q222" i="2"/>
  <c r="P223" i="2"/>
  <c r="P224" i="2"/>
  <c r="O223" i="2"/>
  <c r="O224" i="2"/>
  <c r="Q223" i="2"/>
  <c r="Q224" i="2"/>
  <c r="P225" i="2"/>
  <c r="Q225" i="2"/>
  <c r="O225" i="2"/>
  <c r="Q226" i="2"/>
  <c r="O226" i="2"/>
  <c r="P226" i="2"/>
  <c r="P227" i="2"/>
  <c r="O227" i="2"/>
  <c r="Q227" i="2"/>
  <c r="P228" i="2"/>
  <c r="Q228" i="2"/>
  <c r="O228" i="2"/>
  <c r="P230" i="2"/>
  <c r="Q230" i="2"/>
  <c r="O230" i="2"/>
  <c r="O231" i="2"/>
  <c r="P229" i="2"/>
  <c r="P231" i="2"/>
  <c r="O229" i="2"/>
  <c r="Q229" i="2"/>
  <c r="Q231" i="2"/>
  <c r="P232" i="2"/>
  <c r="Q232" i="2"/>
  <c r="O232" i="2"/>
  <c r="Q233" i="2"/>
  <c r="O234" i="2"/>
  <c r="O233" i="2"/>
  <c r="P234" i="2"/>
  <c r="P233" i="2"/>
  <c r="Q234" i="2"/>
  <c r="O235" i="2"/>
  <c r="Q235" i="2"/>
  <c r="P235" i="2"/>
  <c r="P236" i="2"/>
  <c r="O237" i="2"/>
  <c r="Q236" i="2"/>
  <c r="P237" i="2"/>
  <c r="O236" i="2"/>
  <c r="Q237" i="2"/>
  <c r="P238" i="2"/>
  <c r="O238" i="2"/>
  <c r="Q238" i="2"/>
  <c r="O239" i="2"/>
  <c r="P239" i="2"/>
  <c r="Q239" i="2"/>
  <c r="P240" i="2"/>
  <c r="O240" i="2"/>
  <c r="Q240" i="2"/>
  <c r="O242" i="2"/>
  <c r="O241" i="2"/>
  <c r="Q242" i="2"/>
  <c r="P241" i="2"/>
  <c r="P242" i="2"/>
  <c r="Q241" i="2"/>
  <c r="O243" i="2"/>
  <c r="Q243" i="2"/>
  <c r="P243" i="2"/>
  <c r="P244" i="2"/>
  <c r="P245" i="2"/>
  <c r="O244" i="2"/>
  <c r="O245" i="2"/>
  <c r="Q244" i="2"/>
  <c r="Q245" i="2"/>
  <c r="O246" i="2"/>
  <c r="P246" i="2"/>
  <c r="Q246" i="2"/>
  <c r="O247" i="2"/>
  <c r="P247" i="2"/>
  <c r="Q247" i="2"/>
  <c r="P248" i="2"/>
  <c r="O248" i="2"/>
  <c r="Q248" i="2"/>
  <c r="Q249" i="2"/>
  <c r="O249" i="2"/>
  <c r="P249" i="2"/>
  <c r="Q250" i="2"/>
  <c r="O250" i="2"/>
  <c r="P250" i="2"/>
  <c r="P252" i="2"/>
  <c r="P251" i="2"/>
  <c r="Q252" i="2"/>
  <c r="Q251" i="2"/>
  <c r="O252" i="2"/>
  <c r="O251" i="2"/>
  <c r="Q253" i="2"/>
  <c r="O253" i="2"/>
  <c r="P253" i="2"/>
  <c r="P254" i="2"/>
  <c r="Q254" i="2"/>
  <c r="O254" i="2"/>
  <c r="O255" i="2"/>
  <c r="P255" i="2"/>
  <c r="Q255" i="2"/>
  <c r="P256" i="2"/>
  <c r="O257" i="2"/>
  <c r="O256" i="2"/>
  <c r="P257" i="2"/>
  <c r="Q256" i="2"/>
  <c r="Q257" i="2"/>
  <c r="O258" i="2"/>
  <c r="P258" i="2"/>
  <c r="Q258" i="2"/>
  <c r="O259" i="2"/>
  <c r="Q259" i="2"/>
  <c r="P259" i="2"/>
  <c r="P260" i="2"/>
  <c r="O260" i="2"/>
  <c r="Q260" i="2"/>
  <c r="Q261" i="2"/>
  <c r="P261" i="2"/>
  <c r="O261" i="2"/>
  <c r="O262" i="2"/>
  <c r="P262" i="2"/>
  <c r="Q262" i="2"/>
  <c r="O263" i="2"/>
  <c r="O264" i="2"/>
  <c r="P263" i="2"/>
  <c r="Q264" i="2"/>
  <c r="Q263" i="2"/>
  <c r="P264" i="2"/>
  <c r="Q266" i="2"/>
  <c r="O265" i="2"/>
  <c r="P266" i="2"/>
  <c r="P265" i="2"/>
  <c r="Q265" i="2"/>
  <c r="O266" i="2"/>
  <c r="O267" i="2"/>
  <c r="P267" i="2"/>
  <c r="Q267" i="2"/>
  <c r="P268" i="2"/>
  <c r="O270" i="2"/>
  <c r="P269" i="2"/>
  <c r="Q268" i="2"/>
  <c r="Q270" i="2"/>
  <c r="O268" i="2"/>
  <c r="Q269" i="2"/>
  <c r="P270" i="2"/>
  <c r="O269" i="2"/>
  <c r="P272" i="2"/>
  <c r="O272" i="2"/>
  <c r="Q272" i="2"/>
  <c r="O271" i="2"/>
  <c r="P271" i="2"/>
  <c r="Q271" i="2"/>
  <c r="O274" i="2"/>
  <c r="P273" i="2"/>
  <c r="P274" i="2"/>
  <c r="O273" i="2"/>
  <c r="Q274" i="2"/>
  <c r="Q273" i="2"/>
  <c r="O275" i="2"/>
  <c r="O276" i="2"/>
  <c r="Q275" i="2"/>
  <c r="Q276" i="2"/>
  <c r="P276" i="2"/>
  <c r="P275" i="2"/>
  <c r="P277" i="2"/>
  <c r="O277" i="2"/>
  <c r="Q277" i="2"/>
  <c r="P278" i="2"/>
  <c r="Q278" i="2"/>
  <c r="O278" i="2"/>
  <c r="O279" i="2"/>
  <c r="P279" i="2"/>
  <c r="Q279" i="2"/>
  <c r="P280" i="2"/>
  <c r="Q280" i="2"/>
  <c r="O280" i="2"/>
  <c r="O281" i="2"/>
  <c r="P281" i="2"/>
  <c r="Q281" i="2"/>
  <c r="O282" i="2"/>
  <c r="P282" i="2"/>
  <c r="Q282" i="2"/>
  <c r="Q284" i="2"/>
  <c r="O284" i="2"/>
  <c r="P284" i="2"/>
  <c r="O283" i="2"/>
  <c r="P283" i="2"/>
  <c r="Q283" i="2"/>
  <c r="P286" i="2"/>
  <c r="P285" i="2"/>
  <c r="Q285" i="2"/>
  <c r="O286" i="2"/>
  <c r="O285" i="2"/>
  <c r="Q286" i="2"/>
  <c r="Q287" i="2"/>
  <c r="Q288" i="2"/>
  <c r="O287" i="2"/>
  <c r="O288" i="2"/>
  <c r="P288" i="2"/>
  <c r="P287" i="2"/>
  <c r="Q290" i="2"/>
  <c r="O289" i="2"/>
  <c r="P290" i="2"/>
  <c r="P289" i="2"/>
  <c r="O290" i="2"/>
  <c r="Q289" i="2"/>
  <c r="O291" i="2"/>
  <c r="Q291" i="2"/>
  <c r="P291" i="2"/>
  <c r="P292" i="2"/>
  <c r="Q292" i="2"/>
  <c r="O292" i="2"/>
  <c r="O293" i="2"/>
  <c r="Q293" i="2"/>
  <c r="P293" i="2"/>
  <c r="P294" i="2"/>
  <c r="O295" i="2"/>
  <c r="Q294" i="2"/>
  <c r="P295" i="2"/>
  <c r="O294" i="2"/>
  <c r="Q295" i="2"/>
  <c r="Q296" i="2"/>
  <c r="O296" i="2"/>
  <c r="P296" i="2"/>
  <c r="O297" i="2"/>
  <c r="Q298" i="2"/>
  <c r="P297" i="2"/>
  <c r="O298" i="2"/>
  <c r="Q297" i="2"/>
  <c r="P298" i="2"/>
  <c r="Q299" i="2"/>
  <c r="P299" i="2"/>
  <c r="O299" i="2"/>
  <c r="P300" i="2"/>
  <c r="O300" i="2"/>
  <c r="Q300" i="2"/>
  <c r="O301" i="2"/>
  <c r="Q301" i="2"/>
  <c r="P301" i="2"/>
  <c r="P302" i="2"/>
  <c r="O302" i="2"/>
  <c r="Q302" i="2"/>
  <c r="Q303" i="2"/>
  <c r="Q304" i="2"/>
  <c r="O303" i="2"/>
  <c r="P304" i="2"/>
  <c r="P303" i="2"/>
  <c r="O304" i="2"/>
  <c r="O305" i="2"/>
  <c r="Q305" i="2"/>
  <c r="P305" i="2"/>
  <c r="P306" i="2"/>
  <c r="O308" i="2"/>
  <c r="P307" i="2"/>
  <c r="Q306" i="2"/>
  <c r="Q308" i="2"/>
  <c r="P308" i="2"/>
  <c r="O306" i="2"/>
  <c r="Q307" i="2"/>
  <c r="O307" i="2"/>
  <c r="P310" i="2"/>
  <c r="P309" i="2"/>
  <c r="O310" i="2"/>
  <c r="Q309" i="2"/>
  <c r="Q310" i="2"/>
  <c r="O309" i="2"/>
  <c r="Q311" i="2"/>
  <c r="Q312" i="2"/>
  <c r="P311" i="2"/>
  <c r="P312" i="2"/>
  <c r="O311" i="2"/>
  <c r="O312" i="2"/>
  <c r="P314" i="2"/>
  <c r="Q313" i="2"/>
  <c r="O314" i="2"/>
  <c r="P313" i="2"/>
  <c r="Q314" i="2"/>
  <c r="O313" i="2"/>
  <c r="P316" i="2"/>
  <c r="P315" i="2"/>
  <c r="Q316" i="2"/>
  <c r="O315" i="2"/>
  <c r="Q315" i="2"/>
  <c r="O316" i="2"/>
  <c r="O317" i="2"/>
  <c r="P317" i="2"/>
  <c r="Q317" i="2"/>
  <c r="P318" i="2"/>
  <c r="Q318" i="2"/>
  <c r="O318" i="2"/>
  <c r="Q319" i="2"/>
  <c r="O319" i="2"/>
  <c r="P319" i="2"/>
  <c r="Q320" i="2"/>
  <c r="O320" i="2"/>
  <c r="P320" i="2"/>
  <c r="O321" i="2"/>
  <c r="Q322" i="2"/>
  <c r="P321" i="2"/>
  <c r="O322" i="2"/>
  <c r="Q321" i="2"/>
  <c r="P322" i="2"/>
  <c r="P324" i="2"/>
  <c r="P323" i="2"/>
  <c r="Q324" i="2"/>
  <c r="O323" i="2"/>
  <c r="O324" i="2"/>
  <c r="Q323" i="2"/>
  <c r="P326" i="2"/>
  <c r="Q325" i="2"/>
  <c r="O326" i="2"/>
  <c r="P325" i="2"/>
  <c r="Q326" i="2"/>
  <c r="O325" i="2"/>
  <c r="Q327" i="2"/>
  <c r="O327" i="2"/>
  <c r="P327" i="2"/>
  <c r="Q328" i="2"/>
  <c r="O328" i="2"/>
  <c r="P328" i="2"/>
  <c r="P329" i="2"/>
  <c r="O329" i="2"/>
  <c r="Q329" i="2"/>
  <c r="O330" i="2"/>
  <c r="P330" i="2"/>
  <c r="Q330" i="2"/>
  <c r="Q332" i="2"/>
  <c r="P331" i="2"/>
  <c r="O332" i="2"/>
  <c r="P332" i="2"/>
  <c r="Q331" i="2"/>
  <c r="O331" i="2"/>
  <c r="P333" i="2"/>
  <c r="Q333" i="2"/>
  <c r="O333" i="2"/>
  <c r="P334" i="2"/>
  <c r="Q334" i="2"/>
  <c r="O334" i="2"/>
  <c r="Q336" i="2"/>
  <c r="O335" i="2"/>
  <c r="P336" i="2"/>
  <c r="P335" i="2"/>
  <c r="O336" i="2"/>
  <c r="Q335" i="2"/>
  <c r="P337" i="2"/>
  <c r="O337" i="2"/>
  <c r="Q337" i="2"/>
  <c r="O338" i="2"/>
  <c r="P338" i="2"/>
  <c r="Q338" i="2"/>
  <c r="P339" i="2"/>
  <c r="Q339" i="2"/>
  <c r="O339" i="2"/>
  <c r="P340" i="2"/>
  <c r="P341" i="2"/>
  <c r="Q341" i="2"/>
  <c r="Q340" i="2"/>
  <c r="O340" i="2"/>
  <c r="O341" i="2"/>
  <c r="P342" i="2"/>
  <c r="Q342" i="2"/>
  <c r="O342" i="2"/>
  <c r="Q343" i="2"/>
  <c r="P343" i="2"/>
  <c r="O343" i="2"/>
  <c r="O344" i="2"/>
  <c r="P344" i="2"/>
  <c r="Q344" i="2"/>
  <c r="P346" i="2"/>
  <c r="Q345" i="2"/>
  <c r="O346" i="2"/>
  <c r="P345" i="2"/>
  <c r="Q346" i="2"/>
  <c r="O345" i="2"/>
  <c r="P347" i="2"/>
  <c r="O347" i="2"/>
  <c r="Q347" i="2"/>
  <c r="O348" i="2"/>
  <c r="Q348" i="2"/>
  <c r="P348" i="2"/>
  <c r="O351" i="2"/>
  <c r="Q349" i="2"/>
  <c r="P351" i="2"/>
  <c r="O349" i="2"/>
  <c r="Q351" i="2"/>
  <c r="P349" i="2"/>
  <c r="P350" i="2"/>
  <c r="O352" i="2"/>
  <c r="Q350" i="2"/>
  <c r="P352" i="2"/>
  <c r="O350" i="2"/>
  <c r="Q352" i="2"/>
  <c r="P353" i="2"/>
  <c r="Q353" i="2"/>
  <c r="O353" i="2"/>
  <c r="P354" i="2"/>
  <c r="Q354" i="2"/>
  <c r="O354" i="2"/>
  <c r="Q355" i="2"/>
  <c r="P355" i="2"/>
  <c r="O355" i="2"/>
  <c r="P356" i="2"/>
  <c r="Q356" i="2"/>
  <c r="O356" i="2"/>
  <c r="P358" i="2"/>
  <c r="Q357" i="2"/>
  <c r="O358" i="2"/>
  <c r="P357" i="2"/>
  <c r="O357" i="2"/>
  <c r="Q358" i="2"/>
  <c r="O360" i="2"/>
  <c r="P360" i="2"/>
  <c r="Q360" i="2"/>
  <c r="P359" i="2"/>
  <c r="Q359" i="2"/>
  <c r="O359" i="2"/>
  <c r="P362" i="2"/>
  <c r="Q362" i="2"/>
  <c r="O362" i="2"/>
  <c r="P361" i="2"/>
  <c r="O361" i="2"/>
  <c r="Q361" i="2"/>
  <c r="O364" i="2"/>
  <c r="Q364" i="2"/>
  <c r="P364" i="2"/>
  <c r="P363" i="2"/>
  <c r="O363" i="2"/>
  <c r="Q363" i="2"/>
  <c r="O366" i="2"/>
  <c r="Q365" i="2"/>
  <c r="Q366" i="2"/>
  <c r="O365" i="2"/>
  <c r="P366" i="2"/>
  <c r="P365" i="2"/>
  <c r="P367" i="2"/>
  <c r="Q367" i="2"/>
  <c r="O367" i="2"/>
  <c r="O368" i="2"/>
  <c r="Q368" i="2"/>
  <c r="P368" i="2"/>
  <c r="O369" i="2"/>
  <c r="P369" i="2"/>
  <c r="Q369" i="2"/>
  <c r="P370" i="2"/>
  <c r="Q370" i="2"/>
  <c r="O370" i="2"/>
  <c r="P372" i="2"/>
  <c r="Q372" i="2"/>
  <c r="O372" i="2"/>
  <c r="Q371" i="2"/>
  <c r="P373" i="2"/>
  <c r="O371" i="2"/>
  <c r="Q373" i="2"/>
  <c r="P371" i="2"/>
  <c r="O373" i="2"/>
  <c r="Q375" i="2"/>
  <c r="O375" i="2"/>
  <c r="P374" i="2"/>
  <c r="O374" i="2"/>
  <c r="P375" i="2"/>
  <c r="Q374" i="2"/>
  <c r="O376" i="2"/>
  <c r="Q376" i="2"/>
  <c r="P376" i="2"/>
  <c r="P378" i="2"/>
  <c r="Q377" i="2"/>
  <c r="O378" i="2"/>
  <c r="P377" i="2"/>
  <c r="Q378" i="2"/>
  <c r="O377" i="2"/>
  <c r="Q379" i="2"/>
  <c r="O379" i="2"/>
  <c r="P379" i="2"/>
  <c r="P380" i="2"/>
  <c r="Q380" i="2"/>
  <c r="O380" i="2"/>
  <c r="Q382" i="2"/>
  <c r="O382" i="2"/>
  <c r="P382" i="2"/>
  <c r="Q383" i="2"/>
  <c r="P381" i="2"/>
  <c r="O383" i="2"/>
  <c r="Q381" i="2"/>
  <c r="P383" i="2"/>
  <c r="O381" i="2"/>
  <c r="Q384" i="2"/>
  <c r="O384" i="2"/>
  <c r="P384" i="2"/>
  <c r="O385" i="2"/>
  <c r="P385" i="2"/>
  <c r="Q385" i="2"/>
  <c r="O386" i="2"/>
  <c r="P386" i="2"/>
  <c r="Q386" i="2"/>
  <c r="O387" i="2"/>
  <c r="Q387" i="2"/>
  <c r="P387" i="2"/>
  <c r="O388" i="2"/>
  <c r="P388" i="2"/>
  <c r="Q388" i="2"/>
  <c r="O389" i="2"/>
  <c r="O390" i="2"/>
  <c r="Q390" i="2"/>
  <c r="P389" i="2"/>
  <c r="Q389" i="2"/>
  <c r="P390" i="2"/>
  <c r="Q391" i="2"/>
  <c r="O391" i="2"/>
  <c r="P391" i="2"/>
  <c r="O393" i="2"/>
  <c r="Q393" i="2"/>
  <c r="P393" i="2"/>
  <c r="P392" i="2"/>
  <c r="Q392" i="2"/>
  <c r="O392" i="2"/>
  <c r="Q394" i="2"/>
  <c r="O394" i="2"/>
  <c r="P394" i="2"/>
  <c r="Q396" i="2"/>
  <c r="P395" i="2"/>
  <c r="O396" i="2"/>
  <c r="O395" i="2"/>
  <c r="Q395" i="2"/>
  <c r="P396" i="2"/>
  <c r="Q397" i="2"/>
  <c r="O397" i="2"/>
  <c r="P397" i="2"/>
  <c r="P398" i="2"/>
  <c r="O399" i="2"/>
  <c r="Q399" i="2"/>
  <c r="O398" i="2"/>
  <c r="P399" i="2"/>
  <c r="Q398" i="2"/>
  <c r="P400" i="2"/>
  <c r="O400" i="2"/>
  <c r="Q400" i="2"/>
  <c r="O401" i="2"/>
  <c r="Q401" i="2"/>
  <c r="P401" i="2"/>
  <c r="Q403" i="2"/>
  <c r="Q402" i="2"/>
  <c r="O403" i="2"/>
  <c r="O402" i="2"/>
  <c r="P403" i="2"/>
  <c r="P402" i="2"/>
  <c r="P404" i="2"/>
  <c r="P405" i="2"/>
  <c r="O404" i="2"/>
  <c r="Q405" i="2"/>
  <c r="Q404" i="2"/>
  <c r="O405" i="2"/>
  <c r="Q407" i="2"/>
  <c r="O406" i="2"/>
  <c r="P407" i="2"/>
  <c r="Q406" i="2"/>
  <c r="O407" i="2"/>
  <c r="P406" i="2"/>
  <c r="O408" i="2"/>
  <c r="Q408" i="2"/>
  <c r="P408" i="2"/>
  <c r="P410" i="2"/>
  <c r="Q410" i="2"/>
  <c r="O409" i="2"/>
  <c r="Q409" i="2"/>
  <c r="O410" i="2"/>
  <c r="P409" i="2"/>
  <c r="Q411" i="2"/>
  <c r="O411" i="2"/>
  <c r="P412" i="2"/>
  <c r="O412" i="2"/>
  <c r="P411" i="2"/>
  <c r="Q412" i="2"/>
  <c r="O413" i="2"/>
  <c r="P413" i="2"/>
  <c r="Q413" i="2"/>
  <c r="P415" i="2"/>
  <c r="P414" i="2"/>
  <c r="Q415" i="2"/>
  <c r="Q414" i="2"/>
  <c r="O415" i="2"/>
  <c r="O414" i="2"/>
  <c r="O416" i="2"/>
  <c r="Q417" i="2"/>
  <c r="P416" i="2"/>
  <c r="O417" i="2"/>
  <c r="Q416" i="2"/>
  <c r="P417" i="2"/>
  <c r="Q419" i="2"/>
  <c r="Q418" i="2"/>
  <c r="P419" i="2"/>
  <c r="O418" i="2"/>
  <c r="P418" i="2"/>
  <c r="O419" i="2"/>
  <c r="O420" i="2"/>
  <c r="O421" i="2"/>
  <c r="P420" i="2"/>
  <c r="Q421" i="2"/>
  <c r="Q420" i="2"/>
  <c r="P421" i="2"/>
  <c r="O422" i="2"/>
  <c r="Q422" i="2"/>
  <c r="P422" i="2"/>
  <c r="O423" i="2"/>
  <c r="P423" i="2"/>
  <c r="Q423" i="2"/>
  <c r="P424" i="2"/>
  <c r="Q424" i="2"/>
  <c r="O424" i="2"/>
  <c r="O425" i="2"/>
  <c r="Q425" i="2"/>
  <c r="P425" i="2"/>
  <c r="P426" i="2"/>
  <c r="Q426" i="2"/>
  <c r="O426" i="2"/>
  <c r="P427" i="2"/>
  <c r="O427" i="2"/>
  <c r="Q427" i="2"/>
  <c r="P429" i="2"/>
  <c r="Q429" i="2"/>
  <c r="O429" i="2"/>
  <c r="O428" i="2"/>
  <c r="Q428" i="2"/>
  <c r="P428" i="2"/>
  <c r="P430" i="2"/>
  <c r="O431" i="2"/>
  <c r="O430" i="2"/>
  <c r="P431" i="2"/>
  <c r="Q431" i="2"/>
  <c r="Q430" i="2"/>
  <c r="Q432" i="2"/>
  <c r="P432" i="2"/>
  <c r="O432" i="2"/>
  <c r="O433" i="2"/>
  <c r="Q433" i="2"/>
  <c r="P433" i="2"/>
  <c r="P434" i="2"/>
  <c r="Q434" i="2"/>
  <c r="O434" i="2"/>
  <c r="Q435" i="2"/>
  <c r="O435" i="2"/>
  <c r="P435" i="2"/>
  <c r="O437" i="2"/>
  <c r="P437" i="2"/>
  <c r="Q437" i="2"/>
  <c r="P436" i="2"/>
  <c r="O436" i="2"/>
  <c r="Q436" i="2"/>
  <c r="Q439" i="2"/>
  <c r="O439" i="2"/>
  <c r="P438" i="2"/>
  <c r="O438" i="2"/>
  <c r="P439" i="2"/>
  <c r="Q438" i="2"/>
  <c r="O440" i="2"/>
  <c r="Q440" i="2"/>
  <c r="P440" i="2"/>
  <c r="Q441" i="2"/>
  <c r="Q442" i="2"/>
  <c r="P441" i="2"/>
  <c r="P442" i="2"/>
  <c r="O441" i="2"/>
  <c r="O442" i="2"/>
  <c r="Q443" i="2"/>
  <c r="P443" i="2"/>
  <c r="O443" i="2"/>
  <c r="P444" i="2"/>
  <c r="O444" i="2"/>
  <c r="Q444" i="2"/>
  <c r="P446" i="2"/>
  <c r="Q446" i="2"/>
  <c r="O446" i="2"/>
  <c r="P447" i="2"/>
  <c r="O445" i="2"/>
  <c r="Q447" i="2"/>
  <c r="P445" i="2"/>
  <c r="O447" i="2"/>
  <c r="Q445" i="2"/>
  <c r="P448" i="2"/>
  <c r="Q448" i="2"/>
  <c r="O448" i="2"/>
  <c r="Q449" i="2"/>
  <c r="O449" i="2"/>
  <c r="P449" i="2"/>
  <c r="Q451" i="2"/>
  <c r="Q450" i="2"/>
  <c r="P450" i="2"/>
  <c r="P451" i="2"/>
  <c r="O450" i="2"/>
  <c r="O451" i="2"/>
  <c r="Q452" i="2"/>
  <c r="O452" i="2"/>
  <c r="P452" i="2"/>
  <c r="Q453" i="2"/>
  <c r="Q454" i="2"/>
  <c r="P453" i="2"/>
  <c r="P454" i="2"/>
  <c r="O453" i="2"/>
  <c r="O454" i="2"/>
  <c r="Q455" i="2"/>
  <c r="O455" i="2"/>
  <c r="P455" i="2"/>
  <c r="Q456" i="2"/>
  <c r="O456" i="2"/>
  <c r="P456" i="2"/>
  <c r="O457" i="2"/>
  <c r="Q457" i="2"/>
  <c r="P457" i="2"/>
  <c r="Q459" i="2"/>
  <c r="Q458" i="2"/>
  <c r="P459" i="2"/>
  <c r="O458" i="2"/>
  <c r="O459" i="2"/>
  <c r="P458" i="2"/>
  <c r="Q460" i="2"/>
  <c r="O460" i="2"/>
  <c r="P460" i="2"/>
  <c r="O461" i="2"/>
  <c r="P461" i="2"/>
  <c r="Q461" i="2"/>
  <c r="Q463" i="2"/>
  <c r="O462" i="2"/>
  <c r="O463" i="2"/>
  <c r="Q462" i="2"/>
  <c r="P463" i="2"/>
  <c r="P462" i="2"/>
  <c r="P464" i="2"/>
  <c r="O464" i="2"/>
  <c r="Q464" i="2"/>
  <c r="Q465" i="2"/>
  <c r="O466" i="2"/>
  <c r="P465" i="2"/>
  <c r="P466" i="2"/>
  <c r="O465" i="2"/>
  <c r="Q466" i="2"/>
  <c r="Q467" i="2"/>
  <c r="O467" i="2"/>
  <c r="Q468" i="2"/>
  <c r="P467" i="2"/>
  <c r="P468" i="2"/>
  <c r="O468" i="2"/>
  <c r="P469" i="2"/>
  <c r="Q469" i="2"/>
  <c r="O469" i="2"/>
  <c r="O470" i="2"/>
  <c r="Q470" i="2"/>
  <c r="P470" i="2"/>
  <c r="Q471" i="2"/>
  <c r="P471" i="2"/>
  <c r="O471" i="2"/>
  <c r="P472" i="2"/>
  <c r="P473" i="2"/>
  <c r="P474" i="2"/>
  <c r="O472" i="2"/>
  <c r="O474" i="2"/>
  <c r="O473" i="2"/>
  <c r="Q472" i="2"/>
  <c r="Q474" i="2"/>
  <c r="Q473" i="2"/>
  <c r="Q475" i="2"/>
  <c r="O476" i="2"/>
  <c r="P475" i="2"/>
  <c r="Q476" i="2"/>
  <c r="O475" i="2"/>
  <c r="P476" i="2"/>
  <c r="Q478" i="2"/>
  <c r="Q477" i="2"/>
  <c r="O478" i="2"/>
  <c r="O477" i="2"/>
  <c r="P478" i="2"/>
  <c r="P477" i="2"/>
  <c r="O479" i="2"/>
  <c r="P479" i="2"/>
  <c r="Q479" i="2"/>
  <c r="Q480" i="2"/>
  <c r="O480" i="2"/>
  <c r="P480" i="2"/>
  <c r="O481" i="2"/>
  <c r="P481" i="2"/>
  <c r="Q481" i="2"/>
  <c r="Q483" i="2"/>
  <c r="P483" i="2"/>
  <c r="O483" i="2"/>
  <c r="O482" i="2"/>
  <c r="P482" i="2"/>
  <c r="Q482" i="2"/>
  <c r="O484" i="2"/>
  <c r="P484" i="2"/>
  <c r="Q484" i="2"/>
  <c r="P486" i="2"/>
  <c r="Q485" i="2"/>
  <c r="O486" i="2"/>
  <c r="P485" i="2"/>
  <c r="O485" i="2"/>
  <c r="Q486" i="2"/>
  <c r="P487" i="2"/>
  <c r="Q487" i="2"/>
  <c r="O487" i="2"/>
  <c r="O488" i="2"/>
  <c r="P488" i="2"/>
  <c r="Q488" i="2"/>
  <c r="Q490" i="2"/>
  <c r="O490" i="2"/>
  <c r="P490" i="2"/>
  <c r="Q491" i="2"/>
  <c r="Q489" i="2"/>
  <c r="O489" i="2"/>
  <c r="P491" i="2"/>
  <c r="P489" i="2"/>
  <c r="O491" i="2"/>
  <c r="Q492" i="2"/>
  <c r="P492" i="2"/>
  <c r="O492" i="2"/>
  <c r="P493" i="2"/>
  <c r="Q493" i="2"/>
  <c r="O493" i="2"/>
  <c r="P494" i="2"/>
  <c r="O494" i="2"/>
  <c r="Q494" i="2"/>
  <c r="P496" i="2"/>
  <c r="P495" i="2"/>
  <c r="O496" i="2"/>
  <c r="Q495" i="2"/>
  <c r="Q496" i="2"/>
  <c r="O495" i="2"/>
  <c r="O497" i="2"/>
  <c r="Q498" i="2"/>
  <c r="P498" i="2"/>
  <c r="Q497" i="2"/>
  <c r="O498" i="2"/>
  <c r="P497" i="2"/>
  <c r="O499" i="2"/>
  <c r="P499" i="2"/>
  <c r="Q499" i="2"/>
  <c r="O500" i="2"/>
  <c r="Q500" i="2"/>
  <c r="P500" i="2"/>
  <c r="O502" i="2"/>
  <c r="Q502" i="2"/>
  <c r="P502" i="2"/>
  <c r="O501" i="2"/>
  <c r="P501" i="2"/>
  <c r="Q501" i="2"/>
  <c r="Q503" i="2"/>
  <c r="P503" i="2"/>
  <c r="O503" i="2"/>
  <c r="O504" i="2"/>
  <c r="Q504" i="2"/>
  <c r="P504" i="2"/>
  <c r="O505" i="2"/>
  <c r="O506" i="2"/>
  <c r="Q505" i="2"/>
  <c r="Q506" i="2"/>
  <c r="P505" i="2"/>
  <c r="P506" i="2"/>
  <c r="Q507" i="2"/>
  <c r="P507" i="2"/>
  <c r="O507" i="2"/>
  <c r="P508" i="2"/>
  <c r="Q508" i="2"/>
  <c r="O508" i="2"/>
  <c r="O509" i="2"/>
  <c r="P509" i="2"/>
  <c r="Q509" i="2"/>
  <c r="O510" i="2"/>
  <c r="P510" i="2"/>
  <c r="Q510" i="2"/>
  <c r="Q512" i="2"/>
  <c r="O511" i="2"/>
  <c r="O512" i="2"/>
  <c r="P511" i="2"/>
  <c r="P512" i="2"/>
  <c r="Q511" i="2"/>
  <c r="Q514" i="2"/>
  <c r="Q513" i="2"/>
  <c r="O514" i="2"/>
  <c r="O513" i="2"/>
  <c r="P514" i="2"/>
  <c r="P513" i="2"/>
  <c r="Q515" i="2"/>
  <c r="P515" i="2"/>
  <c r="O515" i="2"/>
  <c r="P516" i="2"/>
  <c r="Q516" i="2"/>
  <c r="O516" i="2"/>
  <c r="Q517" i="2"/>
  <c r="P517" i="2"/>
  <c r="O517" i="2"/>
  <c r="P518" i="2"/>
  <c r="O518" i="2"/>
  <c r="Q518" i="2"/>
  <c r="Q519" i="2"/>
  <c r="P520" i="2"/>
  <c r="O520" i="2"/>
  <c r="O519" i="2"/>
  <c r="Q520" i="2"/>
  <c r="P519" i="2"/>
  <c r="Q521" i="2"/>
  <c r="P521" i="2"/>
  <c r="O521" i="2"/>
  <c r="P522" i="2"/>
  <c r="O522" i="2"/>
  <c r="Q522" i="2"/>
  <c r="O524" i="2"/>
  <c r="O523" i="2"/>
  <c r="P524" i="2"/>
  <c r="Q523" i="2"/>
  <c r="Q524" i="2"/>
  <c r="P523" i="2"/>
  <c r="O525" i="2"/>
  <c r="P525" i="2"/>
  <c r="Q525" i="2"/>
  <c r="Q526" i="2"/>
  <c r="P528" i="2"/>
  <c r="Q527" i="2"/>
  <c r="O528" i="2"/>
  <c r="P526" i="2"/>
  <c r="O527" i="2"/>
  <c r="Q528" i="2"/>
  <c r="O526" i="2"/>
  <c r="P527" i="2"/>
  <c r="Q530" i="2"/>
  <c r="P530" i="2"/>
  <c r="O530" i="2"/>
  <c r="Q529" i="2"/>
  <c r="O529" i="2"/>
  <c r="P529" i="2"/>
  <c r="Q531" i="2"/>
  <c r="O532" i="2"/>
  <c r="O531" i="2"/>
  <c r="P532" i="2"/>
  <c r="P531" i="2"/>
  <c r="Q532" i="2"/>
  <c r="O533" i="2"/>
  <c r="Q533" i="2"/>
  <c r="P533" i="2"/>
  <c r="O534" i="2"/>
  <c r="P534" i="2"/>
  <c r="Q534" i="2"/>
  <c r="O536" i="2"/>
  <c r="Q535" i="2"/>
  <c r="P536" i="2"/>
  <c r="P535" i="2"/>
  <c r="Q536" i="2"/>
  <c r="O535" i="2"/>
  <c r="O537" i="2"/>
  <c r="Q537" i="2"/>
  <c r="P537" i="2"/>
  <c r="P538" i="2"/>
  <c r="O538" i="2"/>
  <c r="Q538" i="2"/>
  <c r="P539" i="2"/>
  <c r="Q539" i="2"/>
  <c r="O539" i="2"/>
  <c r="O540" i="2"/>
  <c r="P540" i="2"/>
  <c r="Q540" i="2"/>
  <c r="O541" i="2"/>
  <c r="Q542" i="2"/>
  <c r="Q541" i="2"/>
  <c r="O542" i="2"/>
  <c r="P541" i="2"/>
  <c r="P542" i="2"/>
  <c r="P544" i="2"/>
  <c r="P543" i="2"/>
  <c r="O544" i="2"/>
  <c r="O543" i="2"/>
  <c r="Q544" i="2"/>
  <c r="Q543" i="2"/>
  <c r="P545" i="2"/>
  <c r="Q545" i="2"/>
  <c r="O545" i="2"/>
  <c r="P546" i="2"/>
  <c r="Q546" i="2"/>
  <c r="Q547" i="2"/>
  <c r="O547" i="2"/>
  <c r="O546" i="2"/>
  <c r="P547" i="2"/>
  <c r="Q548" i="2"/>
  <c r="P548" i="2"/>
  <c r="O548" i="2"/>
  <c r="O549" i="2"/>
  <c r="Q549" i="2"/>
  <c r="P549" i="2"/>
  <c r="Q552" i="2"/>
  <c r="O551" i="2"/>
  <c r="O552" i="2"/>
  <c r="P550" i="2"/>
  <c r="Q551" i="2"/>
  <c r="Q550" i="2"/>
  <c r="P552" i="2"/>
  <c r="P551" i="2"/>
  <c r="O550" i="2"/>
  <c r="O553" i="2"/>
  <c r="P553" i="2"/>
  <c r="Q553" i="2"/>
  <c r="Q554" i="2"/>
  <c r="P554" i="2"/>
  <c r="O554" i="2"/>
  <c r="P556" i="2"/>
  <c r="O556" i="2"/>
  <c r="Q556" i="2"/>
  <c r="Q555" i="2"/>
  <c r="P555" i="2"/>
  <c r="O555" i="2"/>
  <c r="O557" i="2"/>
  <c r="Q558" i="2"/>
  <c r="Q557" i="2"/>
  <c r="O558" i="2"/>
  <c r="P557" i="2"/>
  <c r="P558" i="2"/>
  <c r="Q559" i="2"/>
  <c r="P559" i="2"/>
  <c r="O559" i="2"/>
  <c r="P560" i="2"/>
  <c r="O560" i="2"/>
  <c r="Q560" i="2"/>
  <c r="O561" i="2"/>
  <c r="P561" i="2"/>
  <c r="Q561" i="2"/>
  <c r="P562" i="2"/>
  <c r="O563" i="2"/>
  <c r="O562" i="2"/>
  <c r="P563" i="2"/>
  <c r="Q562" i="2"/>
  <c r="Q563" i="2"/>
  <c r="Q564" i="2"/>
  <c r="O564" i="2"/>
  <c r="P564" i="2"/>
  <c r="P565" i="2"/>
  <c r="O565" i="2"/>
  <c r="Q565" i="2"/>
  <c r="O567" i="2"/>
  <c r="P566" i="2"/>
  <c r="Q567" i="2"/>
  <c r="Q566" i="2"/>
  <c r="P567" i="2"/>
  <c r="O566" i="2"/>
  <c r="P568" i="2"/>
  <c r="O568" i="2"/>
  <c r="Q568" i="2"/>
  <c r="Q569" i="2"/>
  <c r="O570" i="2"/>
  <c r="P570" i="2"/>
  <c r="O569" i="2"/>
  <c r="Q570" i="2"/>
  <c r="P569" i="2"/>
  <c r="O571" i="2"/>
  <c r="Q572" i="2"/>
  <c r="Q571" i="2"/>
  <c r="O572" i="2"/>
  <c r="P571" i="2"/>
  <c r="P572" i="2"/>
  <c r="O573" i="2"/>
  <c r="O574" i="2"/>
  <c r="P573" i="2"/>
  <c r="Q574" i="2"/>
  <c r="O575" i="2"/>
  <c r="Q573" i="2"/>
  <c r="Q575" i="2"/>
  <c r="P574" i="2"/>
  <c r="P575" i="2"/>
  <c r="P576" i="2"/>
  <c r="Q576" i="2"/>
  <c r="O576" i="2"/>
  <c r="P577" i="2"/>
  <c r="Q577" i="2"/>
  <c r="O577" i="2"/>
  <c r="O579" i="2"/>
  <c r="O578" i="2"/>
  <c r="P578" i="2"/>
  <c r="Q579" i="2"/>
  <c r="Q578" i="2"/>
  <c r="P579" i="2"/>
  <c r="Q580" i="2"/>
  <c r="O580" i="2"/>
  <c r="P580" i="2"/>
  <c r="Q581" i="2"/>
  <c r="P581" i="2"/>
  <c r="O581" i="2"/>
  <c r="P583" i="2"/>
  <c r="P582" i="2"/>
  <c r="P584" i="2"/>
  <c r="O582" i="2"/>
  <c r="O583" i="2"/>
  <c r="Q584" i="2"/>
  <c r="Q582" i="2"/>
  <c r="Q583" i="2"/>
  <c r="O584" i="2"/>
  <c r="P585" i="2"/>
  <c r="P586" i="2"/>
  <c r="Q585" i="2"/>
  <c r="O586" i="2"/>
  <c r="O585" i="2"/>
  <c r="Q586" i="2"/>
  <c r="O588" i="2"/>
  <c r="O587" i="2"/>
  <c r="P588" i="2"/>
  <c r="Q587" i="2"/>
  <c r="Q588" i="2"/>
  <c r="P587" i="2"/>
  <c r="P589" i="2"/>
  <c r="Q589" i="2"/>
  <c r="O589" i="2"/>
  <c r="Q590" i="2"/>
  <c r="P590" i="2"/>
  <c r="O590" i="2"/>
  <c r="P592" i="2"/>
  <c r="Q591" i="2"/>
  <c r="O591" i="2"/>
  <c r="Q592" i="2"/>
  <c r="P591" i="2"/>
  <c r="O592" i="2"/>
  <c r="Q593" i="2"/>
  <c r="O593" i="2"/>
  <c r="P593" i="2"/>
  <c r="Q594" i="2"/>
  <c r="P594" i="2"/>
  <c r="O594" i="2"/>
  <c r="P595" i="2"/>
  <c r="O595" i="2"/>
  <c r="Q595" i="2"/>
  <c r="Q597" i="2"/>
  <c r="Q596" i="2"/>
  <c r="O596" i="2"/>
  <c r="O597" i="2"/>
  <c r="P597" i="2"/>
  <c r="P596" i="2"/>
  <c r="O598" i="2"/>
  <c r="Q598" i="2"/>
  <c r="P598" i="2"/>
  <c r="O600" i="2"/>
  <c r="P599" i="2"/>
  <c r="P600" i="2"/>
  <c r="O599" i="2"/>
  <c r="Q600" i="2"/>
  <c r="Q599" i="2"/>
  <c r="O601" i="2"/>
  <c r="P601" i="2"/>
  <c r="Q601" i="2"/>
  <c r="Q602" i="2"/>
  <c r="O603" i="2"/>
  <c r="P602" i="2"/>
  <c r="Q603" i="2"/>
  <c r="O602" i="2"/>
  <c r="P603" i="2"/>
  <c r="O604" i="2"/>
  <c r="P604" i="2"/>
  <c r="Q604" i="2"/>
  <c r="P605" i="2"/>
  <c r="Q605" i="2"/>
  <c r="O605" i="2"/>
  <c r="Q606" i="2"/>
  <c r="P606" i="2"/>
  <c r="O606" i="2"/>
  <c r="O607" i="2"/>
  <c r="Q608" i="2"/>
  <c r="O608" i="2"/>
  <c r="P607" i="2"/>
  <c r="Q607" i="2"/>
  <c r="P608" i="2"/>
  <c r="O609" i="2"/>
  <c r="P609" i="2"/>
  <c r="Q609" i="2"/>
  <c r="P610" i="2"/>
  <c r="P611" i="2"/>
  <c r="Q610" i="2"/>
  <c r="O611" i="2"/>
  <c r="O610" i="2"/>
  <c r="Q611" i="2"/>
  <c r="P612" i="2"/>
  <c r="O612" i="2"/>
  <c r="Q612" i="2"/>
  <c r="O613" i="2"/>
  <c r="O614" i="2"/>
  <c r="P613" i="2"/>
  <c r="Q614" i="2"/>
  <c r="Q613" i="2"/>
  <c r="P614" i="2"/>
  <c r="Q615" i="2"/>
  <c r="O615" i="2"/>
  <c r="P615" i="2"/>
  <c r="Q616" i="2"/>
  <c r="O616" i="2"/>
  <c r="P616" i="2"/>
  <c r="O617" i="2"/>
  <c r="Q617" i="2"/>
  <c r="P617" i="2"/>
  <c r="Q619" i="2"/>
  <c r="Q618" i="2"/>
  <c r="P619" i="2"/>
  <c r="O618" i="2"/>
  <c r="O619" i="2"/>
  <c r="P618" i="2"/>
  <c r="P620" i="2"/>
  <c r="O620" i="2"/>
  <c r="Q620" i="2"/>
  <c r="P621" i="2"/>
  <c r="Q621" i="2"/>
  <c r="O621" i="2"/>
  <c r="O622" i="2"/>
  <c r="Q622" i="2"/>
  <c r="P622" i="2"/>
  <c r="O623" i="2"/>
  <c r="P624" i="2"/>
  <c r="P623" i="2"/>
  <c r="O624" i="2"/>
  <c r="Q623" i="2"/>
  <c r="Q624" i="2"/>
  <c r="O625" i="2"/>
  <c r="Q625" i="2"/>
  <c r="P625" i="2"/>
  <c r="Q626" i="2"/>
  <c r="O626" i="2"/>
  <c r="P626" i="2"/>
  <c r="O628" i="2"/>
  <c r="O627" i="2"/>
  <c r="Q628" i="2"/>
  <c r="O629" i="2"/>
  <c r="Q627" i="2"/>
  <c r="P629" i="2"/>
  <c r="P628" i="2"/>
  <c r="P627" i="2"/>
  <c r="Q629" i="2"/>
  <c r="P630" i="2"/>
  <c r="O630" i="2"/>
  <c r="Q630" i="2"/>
  <c r="P631" i="2"/>
  <c r="Q631" i="2"/>
  <c r="O631" i="2"/>
  <c r="P632" i="2"/>
  <c r="Q632" i="2"/>
  <c r="O632" i="2"/>
  <c r="O633" i="2"/>
  <c r="P633" i="2"/>
  <c r="Q633" i="2"/>
  <c r="P634" i="2"/>
  <c r="Q634" i="2"/>
  <c r="O634" i="2"/>
  <c r="Q635" i="2"/>
  <c r="O636" i="2"/>
  <c r="O635" i="2"/>
  <c r="P636" i="2"/>
  <c r="Q636" i="2"/>
  <c r="P635" i="2"/>
  <c r="O637" i="2"/>
  <c r="P637" i="2"/>
  <c r="Q637" i="2"/>
  <c r="Q639" i="2"/>
  <c r="O638" i="2"/>
  <c r="Q638" i="2"/>
  <c r="P639" i="2"/>
  <c r="P638" i="2"/>
  <c r="O639" i="2"/>
  <c r="P640" i="2"/>
  <c r="O640" i="2"/>
  <c r="Q640" i="2"/>
  <c r="Q643" i="2"/>
  <c r="Q641" i="2"/>
  <c r="O641" i="2"/>
  <c r="P643" i="2"/>
  <c r="P641" i="2"/>
  <c r="O643" i="2"/>
  <c r="Q642" i="2"/>
  <c r="O642" i="2"/>
  <c r="P642" i="2"/>
  <c r="P645" i="2"/>
  <c r="Q644" i="2"/>
  <c r="Q645" i="2"/>
  <c r="P644" i="2"/>
  <c r="O645" i="2"/>
  <c r="O644" i="2"/>
  <c r="P646" i="2"/>
  <c r="O646" i="2"/>
  <c r="Q646" i="2"/>
  <c r="O648" i="2"/>
  <c r="P648" i="2"/>
  <c r="Q648" i="2"/>
  <c r="Q647" i="2"/>
  <c r="O647" i="2"/>
  <c r="P647" i="2"/>
  <c r="O649" i="2"/>
  <c r="Q649" i="2"/>
  <c r="P649" i="2"/>
  <c r="P650" i="2"/>
  <c r="Q650" i="2"/>
  <c r="O650" i="2"/>
  <c r="P651" i="2"/>
  <c r="O651" i="2"/>
  <c r="Q651" i="2"/>
  <c r="Q652" i="2"/>
  <c r="O652" i="2"/>
  <c r="P652" i="2"/>
  <c r="P653" i="2"/>
  <c r="Q653" i="2"/>
  <c r="O653" i="2"/>
  <c r="P654" i="2"/>
  <c r="O654" i="2"/>
  <c r="Q654" i="2"/>
  <c r="O656" i="2"/>
  <c r="O655" i="2"/>
  <c r="Q656" i="2"/>
  <c r="P655" i="2"/>
  <c r="P656" i="2"/>
  <c r="Q655" i="2"/>
  <c r="P658" i="2"/>
  <c r="Q658" i="2"/>
  <c r="O658" i="2"/>
  <c r="P657" i="2"/>
  <c r="Q659" i="2"/>
  <c r="O657" i="2"/>
  <c r="P659" i="2"/>
  <c r="Q657" i="2"/>
  <c r="O659" i="2"/>
  <c r="P660" i="2"/>
  <c r="Q660" i="2"/>
  <c r="O660" i="2"/>
  <c r="O661" i="2"/>
  <c r="P661" i="2"/>
  <c r="Q661" i="2"/>
  <c r="P662" i="2"/>
  <c r="O662" i="2"/>
  <c r="Q662" i="2"/>
  <c r="P663" i="2"/>
  <c r="Q663" i="2"/>
  <c r="O663" i="2"/>
  <c r="P664" i="2"/>
  <c r="Q664" i="2"/>
  <c r="O664" i="2"/>
  <c r="O665" i="2"/>
  <c r="Q665" i="2"/>
  <c r="P665" i="2"/>
  <c r="P666" i="2"/>
  <c r="Q666" i="2"/>
  <c r="O666" i="2"/>
  <c r="Q668" i="2"/>
  <c r="O668" i="2"/>
  <c r="Q667" i="2"/>
  <c r="P668" i="2"/>
  <c r="P667" i="2"/>
  <c r="O667" i="2"/>
  <c r="O669" i="2"/>
  <c r="P669" i="2"/>
  <c r="Q669" i="2"/>
  <c r="Q671" i="2"/>
  <c r="O671" i="2"/>
  <c r="P671" i="2"/>
  <c r="Q670" i="2"/>
  <c r="P670" i="2"/>
  <c r="O670" i="2"/>
  <c r="P672" i="2"/>
  <c r="O672" i="2"/>
  <c r="Q672" i="2"/>
  <c r="P673" i="2"/>
  <c r="O673" i="2"/>
  <c r="Q673" i="2"/>
  <c r="O674" i="2"/>
  <c r="P674" i="2"/>
  <c r="Q674" i="2"/>
  <c r="O675" i="2"/>
  <c r="Q675" i="2"/>
  <c r="P675" i="2"/>
  <c r="P676" i="2"/>
  <c r="Q676" i="2"/>
  <c r="O676" i="2"/>
  <c r="P678" i="2"/>
  <c r="O678" i="2"/>
  <c r="Q677" i="2"/>
  <c r="Q678" i="2"/>
  <c r="O677" i="2"/>
  <c r="P677" i="2"/>
  <c r="O680" i="2"/>
  <c r="P680" i="2"/>
  <c r="Q680" i="2"/>
  <c r="O679" i="2"/>
  <c r="P679" i="2"/>
  <c r="Q679" i="2"/>
  <c r="Q681" i="2"/>
  <c r="O682" i="2"/>
  <c r="P681" i="2"/>
  <c r="P682" i="2"/>
  <c r="O681" i="2"/>
  <c r="Q682" i="2"/>
  <c r="P683" i="2"/>
  <c r="Q684" i="2"/>
  <c r="O683" i="2"/>
  <c r="P684" i="2"/>
  <c r="Q683" i="2"/>
  <c r="O684" i="2"/>
  <c r="O685" i="2"/>
  <c r="P685" i="2"/>
  <c r="Q685" i="2"/>
  <c r="O686" i="2"/>
  <c r="Q686" i="2"/>
  <c r="P686" i="2"/>
  <c r="Q687" i="2"/>
  <c r="O687" i="2"/>
  <c r="P687" i="2"/>
  <c r="O688" i="2"/>
  <c r="Q688" i="2"/>
  <c r="P688" i="2"/>
  <c r="O689" i="2"/>
  <c r="Q689" i="2"/>
  <c r="P689" i="2"/>
  <c r="Q691" i="2"/>
  <c r="O691" i="2"/>
  <c r="P691" i="2"/>
  <c r="Q692" i="2"/>
  <c r="P690" i="2"/>
  <c r="P692" i="2"/>
  <c r="Q690" i="2"/>
  <c r="O692" i="2"/>
  <c r="O690" i="2"/>
  <c r="O693" i="2"/>
  <c r="Q693" i="2"/>
  <c r="P693" i="2"/>
  <c r="P694" i="2"/>
  <c r="Q694" i="2"/>
  <c r="O694" i="2"/>
  <c r="Q695" i="2"/>
  <c r="O695" i="2"/>
  <c r="P695" i="2"/>
  <c r="Q696" i="2"/>
  <c r="P696" i="2"/>
  <c r="O696" i="2"/>
  <c r="P698" i="2"/>
  <c r="Q697" i="2"/>
  <c r="Q698" i="2"/>
  <c r="P697" i="2"/>
  <c r="O698" i="2"/>
  <c r="O697" i="2"/>
  <c r="P700" i="2"/>
  <c r="P699" i="2"/>
  <c r="Q700" i="2"/>
  <c r="O699" i="2"/>
  <c r="O700" i="2"/>
  <c r="Q699" i="2"/>
  <c r="O701" i="2"/>
  <c r="P701" i="2"/>
  <c r="Q701" i="2"/>
  <c r="P702" i="2"/>
  <c r="O702" i="2"/>
  <c r="Q702" i="2"/>
  <c r="O704" i="2"/>
  <c r="O703" i="2"/>
  <c r="Q704" i="2"/>
  <c r="P703" i="2"/>
  <c r="P704" i="2"/>
  <c r="Q703" i="2"/>
  <c r="P706" i="2"/>
  <c r="Q705" i="2"/>
  <c r="Q706" i="2"/>
  <c r="P705" i="2"/>
  <c r="O706" i="2"/>
  <c r="O705" i="2"/>
  <c r="Q707" i="2"/>
  <c r="O708" i="2"/>
  <c r="P708" i="2"/>
  <c r="P707" i="2"/>
  <c r="Q708" i="2"/>
  <c r="O707" i="2"/>
  <c r="O709" i="2"/>
  <c r="Q709" i="2"/>
  <c r="P709" i="2"/>
  <c r="Q710" i="2"/>
  <c r="Q712" i="2"/>
  <c r="Q711" i="2"/>
  <c r="O712" i="2"/>
  <c r="P710" i="2"/>
  <c r="O711" i="2"/>
  <c r="P712" i="2"/>
  <c r="O710" i="2"/>
  <c r="P711" i="2"/>
  <c r="O713" i="2"/>
  <c r="Q713" i="2"/>
  <c r="P713" i="2"/>
  <c r="P714" i="2"/>
  <c r="O714" i="2"/>
  <c r="Q714" i="2"/>
  <c r="Q715" i="2"/>
  <c r="O716" i="2"/>
  <c r="P715" i="2"/>
  <c r="Q716" i="2"/>
  <c r="P716" i="2"/>
  <c r="O715" i="2"/>
  <c r="O717" i="2"/>
  <c r="P717" i="2"/>
  <c r="Q717" i="2"/>
  <c r="P718" i="2"/>
  <c r="O718" i="2"/>
  <c r="Q718" i="2"/>
  <c r="Q719" i="2"/>
  <c r="O719" i="2"/>
  <c r="P719" i="2"/>
  <c r="Q720" i="2"/>
  <c r="P720" i="2"/>
  <c r="O720" i="2"/>
  <c r="O721" i="2"/>
  <c r="Q721" i="2"/>
  <c r="O722" i="2"/>
  <c r="P721" i="2"/>
  <c r="P722" i="2"/>
  <c r="Q722" i="2"/>
  <c r="O723" i="2"/>
  <c r="Q723" i="2"/>
  <c r="P723" i="2"/>
  <c r="P724" i="2"/>
  <c r="O724" i="2"/>
  <c r="Q724" i="2"/>
  <c r="P725" i="2"/>
  <c r="Q725" i="2"/>
  <c r="O725" i="2"/>
  <c r="O726" i="2"/>
  <c r="Q726" i="2"/>
  <c r="P726" i="2"/>
  <c r="Q727" i="2"/>
  <c r="O728" i="2"/>
  <c r="O727" i="2"/>
  <c r="P728" i="2"/>
  <c r="P727" i="2"/>
  <c r="Q728" i="2"/>
  <c r="O729" i="2"/>
  <c r="Q729" i="2"/>
  <c r="P729" i="2"/>
  <c r="P730" i="2"/>
  <c r="O730" i="2"/>
  <c r="Q730" i="2"/>
  <c r="Q731" i="2"/>
  <c r="Q732" i="2"/>
  <c r="P731" i="2"/>
  <c r="O732" i="2"/>
  <c r="O731" i="2"/>
  <c r="P732" i="2"/>
  <c r="Q733" i="2"/>
  <c r="O733" i="2"/>
  <c r="P733" i="2"/>
  <c r="O734" i="2"/>
  <c r="Q734" i="2"/>
  <c r="P734" i="2"/>
  <c r="Q735" i="2"/>
  <c r="P735" i="2"/>
  <c r="O736" i="2"/>
  <c r="Q736" i="2"/>
  <c r="O735" i="2"/>
  <c r="P736" i="2"/>
  <c r="P738" i="2"/>
  <c r="O738" i="2"/>
  <c r="O737" i="2"/>
  <c r="Q737" i="2"/>
  <c r="Q738" i="2"/>
  <c r="P737" i="2"/>
  <c r="Q739" i="2"/>
  <c r="P739" i="2"/>
  <c r="O739" i="2"/>
  <c r="O740" i="2"/>
  <c r="Q740" i="2"/>
  <c r="P740" i="2"/>
  <c r="P741" i="2"/>
  <c r="Q741" i="2"/>
  <c r="O741" i="2"/>
  <c r="P742" i="2"/>
  <c r="O742" i="2"/>
  <c r="Q742" i="2"/>
  <c r="Q743" i="2"/>
  <c r="P743" i="2"/>
  <c r="O743" i="2"/>
  <c r="P744" i="2"/>
  <c r="Q744" i="2"/>
  <c r="O744" i="2"/>
  <c r="O745" i="2"/>
  <c r="Q745" i="2"/>
  <c r="P745" i="2"/>
  <c r="P746" i="2"/>
  <c r="Q746" i="2"/>
  <c r="O746" i="2"/>
  <c r="Q747" i="2"/>
  <c r="O747" i="2"/>
  <c r="P747" i="2"/>
  <c r="Q749" i="2"/>
  <c r="P748" i="2"/>
  <c r="O749" i="2"/>
  <c r="O748" i="2"/>
  <c r="P749" i="2"/>
  <c r="Q748" i="2"/>
  <c r="P750" i="2"/>
  <c r="Q750" i="2"/>
  <c r="O750" i="2"/>
  <c r="O752" i="2"/>
  <c r="O751" i="2"/>
  <c r="Q751" i="2"/>
  <c r="Q752" i="2"/>
  <c r="P751" i="2"/>
  <c r="P752" i="2"/>
  <c r="Q753" i="2"/>
  <c r="P753" i="2"/>
  <c r="O753" i="2"/>
  <c r="P754" i="2"/>
  <c r="P755" i="2"/>
  <c r="Q754" i="2"/>
  <c r="O755" i="2"/>
  <c r="O754" i="2"/>
  <c r="Q755" i="2"/>
  <c r="P756" i="2"/>
  <c r="O756" i="2"/>
  <c r="Q756" i="2"/>
  <c r="P758" i="2"/>
  <c r="P757" i="2"/>
  <c r="O758" i="2"/>
  <c r="Q757" i="2"/>
  <c r="O757" i="2"/>
  <c r="Q758" i="2"/>
  <c r="Q760" i="2"/>
  <c r="O759" i="2"/>
  <c r="O760" i="2"/>
  <c r="P759" i="2"/>
  <c r="P760" i="2"/>
  <c r="Q759" i="2"/>
  <c r="O761" i="2"/>
  <c r="Q761" i="2"/>
  <c r="P761" i="2"/>
  <c r="P762" i="2"/>
  <c r="O762" i="2"/>
  <c r="Q763" i="2"/>
  <c r="P763" i="2"/>
  <c r="Q762" i="2"/>
  <c r="O763" i="2"/>
  <c r="P764" i="2"/>
  <c r="O764" i="2"/>
  <c r="O765" i="2"/>
  <c r="P765" i="2"/>
  <c r="Q764" i="2"/>
  <c r="Q765" i="2"/>
  <c r="P766" i="2"/>
  <c r="O766" i="2"/>
  <c r="Q766" i="2"/>
  <c r="O767" i="2"/>
  <c r="P767" i="2"/>
  <c r="Q767" i="2"/>
  <c r="O768" i="2"/>
  <c r="P768" i="2"/>
  <c r="Q768" i="2"/>
  <c r="Q769" i="2"/>
  <c r="O769" i="2"/>
  <c r="P769" i="2"/>
  <c r="O771" i="2"/>
  <c r="P770" i="2"/>
  <c r="Q771" i="2"/>
  <c r="Q770" i="2"/>
  <c r="P771" i="2"/>
  <c r="O770" i="2"/>
  <c r="O772" i="2"/>
  <c r="O773" i="2"/>
  <c r="P772" i="2"/>
  <c r="P773" i="2"/>
  <c r="Q772" i="2"/>
  <c r="Q773" i="2"/>
  <c r="P774" i="2"/>
  <c r="Q774" i="2"/>
  <c r="O774" i="2"/>
  <c r="Q775" i="2"/>
  <c r="P776" i="2"/>
  <c r="O776" i="2"/>
  <c r="O775" i="2"/>
  <c r="Q776" i="2"/>
  <c r="P775" i="2"/>
  <c r="P778" i="2"/>
  <c r="O778" i="2"/>
  <c r="Q778" i="2"/>
  <c r="P777" i="2"/>
  <c r="Q779" i="2"/>
  <c r="O777" i="2"/>
  <c r="P779" i="2"/>
  <c r="Q777" i="2"/>
  <c r="O779" i="2"/>
  <c r="P780" i="2"/>
  <c r="O780" i="2"/>
  <c r="Q780" i="2"/>
  <c r="O781" i="2"/>
  <c r="P781" i="2"/>
  <c r="Q781" i="2"/>
  <c r="P782" i="2"/>
  <c r="O782" i="2"/>
  <c r="Q782" i="2"/>
  <c r="Q783" i="2"/>
  <c r="P784" i="2"/>
  <c r="P783" i="2"/>
  <c r="Q784" i="2"/>
  <c r="O783" i="2"/>
  <c r="O784" i="2"/>
  <c r="P785" i="2"/>
  <c r="P786" i="2"/>
  <c r="Q787" i="2"/>
  <c r="Q786" i="2"/>
  <c r="O785" i="2"/>
  <c r="O787" i="2"/>
  <c r="O786" i="2"/>
  <c r="Q785" i="2"/>
  <c r="P787" i="2"/>
  <c r="Q788" i="2"/>
  <c r="P788" i="2"/>
  <c r="O788" i="2"/>
  <c r="Q790" i="2"/>
  <c r="O789" i="2"/>
  <c r="P790" i="2"/>
  <c r="P789" i="2"/>
  <c r="O790" i="2"/>
  <c r="Q789" i="2"/>
  <c r="O791" i="2"/>
  <c r="O792" i="2"/>
  <c r="Q791" i="2"/>
  <c r="P792" i="2"/>
  <c r="P791" i="2"/>
  <c r="Q792" i="2"/>
  <c r="P794" i="2"/>
  <c r="Q793" i="2"/>
  <c r="O793" i="2"/>
  <c r="O794" i="2"/>
  <c r="P793" i="2"/>
  <c r="Q794" i="2"/>
  <c r="Q795" i="2"/>
  <c r="Q796" i="2"/>
  <c r="P795" i="2"/>
  <c r="O796" i="2"/>
  <c r="O795" i="2"/>
  <c r="P796" i="2"/>
  <c r="O797" i="2"/>
  <c r="P797" i="2"/>
  <c r="Q797" i="2"/>
  <c r="O798" i="2"/>
  <c r="P798" i="2"/>
  <c r="Q798" i="2"/>
  <c r="P799" i="2"/>
  <c r="Q800" i="2"/>
  <c r="Q799" i="2"/>
  <c r="O800" i="2"/>
  <c r="O799" i="2"/>
  <c r="P800" i="2"/>
  <c r="P802" i="2"/>
  <c r="P801" i="2"/>
  <c r="O801" i="2"/>
  <c r="Q802" i="2"/>
  <c r="Q801" i="2"/>
  <c r="O802" i="2"/>
  <c r="Q803" i="2"/>
  <c r="O803" i="2"/>
  <c r="P803" i="2"/>
  <c r="O805" i="2"/>
  <c r="Q804" i="2"/>
  <c r="Q805" i="2"/>
  <c r="O804" i="2"/>
  <c r="P804" i="2"/>
  <c r="P805" i="2"/>
  <c r="O806" i="2"/>
  <c r="P806" i="2"/>
  <c r="Q806" i="2"/>
  <c r="Q807" i="2"/>
  <c r="O807" i="2"/>
  <c r="P807" i="2"/>
  <c r="P808" i="2"/>
  <c r="O808" i="2"/>
  <c r="Q808" i="2"/>
  <c r="P809" i="2"/>
  <c r="Q809" i="2"/>
  <c r="O809" i="2"/>
  <c r="O810" i="2"/>
  <c r="P810" i="2"/>
  <c r="Q810" i="2"/>
  <c r="P811" i="2"/>
  <c r="O811" i="2"/>
  <c r="Q811" i="2"/>
  <c r="O813" i="2"/>
  <c r="P813" i="2"/>
  <c r="P812" i="2"/>
  <c r="Q813" i="2"/>
  <c r="Q812" i="2"/>
  <c r="O812" i="2"/>
  <c r="O814" i="2"/>
  <c r="P816" i="2"/>
  <c r="Q814" i="2"/>
  <c r="O816" i="2"/>
  <c r="P814" i="2"/>
  <c r="Q816" i="2"/>
  <c r="Q815" i="2"/>
  <c r="O815" i="2"/>
  <c r="P815" i="2"/>
  <c r="P817" i="2"/>
  <c r="Q817" i="2"/>
  <c r="O817" i="2"/>
  <c r="O819" i="2"/>
  <c r="Q818" i="2"/>
  <c r="Q819" i="2"/>
  <c r="O818" i="2"/>
  <c r="P819" i="2"/>
  <c r="P818" i="2"/>
  <c r="Q820" i="2"/>
  <c r="O820" i="2"/>
  <c r="P820" i="2"/>
  <c r="Q821" i="2"/>
  <c r="O821" i="2"/>
  <c r="P821" i="2"/>
  <c r="O822" i="2"/>
  <c r="Q822" i="2"/>
  <c r="P822" i="2"/>
  <c r="O823" i="2"/>
  <c r="P823" i="2"/>
  <c r="Q823" i="2"/>
  <c r="P824" i="2"/>
  <c r="Q824" i="2"/>
  <c r="O824" i="2"/>
  <c r="O826" i="2"/>
  <c r="P826" i="2"/>
  <c r="Q826" i="2"/>
  <c r="Q825" i="2"/>
  <c r="O825" i="2"/>
  <c r="P825" i="2"/>
  <c r="P827" i="2"/>
  <c r="O827" i="2"/>
  <c r="Q827" i="2"/>
  <c r="P828" i="2"/>
  <c r="Q828" i="2"/>
  <c r="O828" i="2"/>
  <c r="P829" i="2"/>
  <c r="O830" i="2"/>
  <c r="O829" i="2"/>
  <c r="Q830" i="2"/>
  <c r="Q829" i="2"/>
  <c r="P830" i="2"/>
  <c r="O831" i="2"/>
  <c r="Q831" i="2"/>
  <c r="P831" i="2"/>
  <c r="Q832" i="2"/>
  <c r="O833" i="2"/>
  <c r="P832" i="2"/>
  <c r="Q833" i="2"/>
  <c r="O832" i="2"/>
  <c r="P833" i="2"/>
  <c r="O834" i="2"/>
  <c r="P834" i="2"/>
  <c r="Q834" i="2"/>
  <c r="P835" i="2"/>
  <c r="O835" i="2"/>
  <c r="P836" i="2"/>
  <c r="Q835" i="2"/>
  <c r="Q836" i="2"/>
  <c r="O836" i="2"/>
  <c r="O837" i="2"/>
  <c r="P837" i="2"/>
  <c r="Q837" i="2"/>
  <c r="Q838" i="2"/>
  <c r="P838" i="2"/>
  <c r="O838" i="2"/>
  <c r="O840" i="2"/>
  <c r="O839" i="2"/>
  <c r="P840" i="2"/>
  <c r="P839" i="2"/>
  <c r="Q840" i="2"/>
  <c r="Q839" i="2"/>
  <c r="Q841" i="2"/>
  <c r="O841" i="2"/>
  <c r="P841" i="2"/>
  <c r="O842" i="2"/>
  <c r="O843" i="2"/>
  <c r="P842" i="2"/>
  <c r="Q843" i="2"/>
  <c r="Q842" i="2"/>
  <c r="P843" i="2"/>
  <c r="Q845" i="2"/>
  <c r="P844" i="2"/>
  <c r="P845" i="2"/>
  <c r="Q844" i="2"/>
  <c r="O845" i="2"/>
  <c r="O844" i="2"/>
  <c r="O846" i="2"/>
  <c r="P846" i="2"/>
  <c r="Q846" i="2"/>
  <c r="P847" i="2"/>
  <c r="P848" i="2"/>
  <c r="O847" i="2"/>
  <c r="O848" i="2"/>
  <c r="Q847" i="2"/>
  <c r="Q848" i="2"/>
  <c r="O850" i="2"/>
  <c r="Q850" i="2"/>
  <c r="P849" i="2"/>
  <c r="O849" i="2"/>
  <c r="P850" i="2"/>
  <c r="Q849" i="2"/>
  <c r="P851" i="2"/>
  <c r="O851" i="2"/>
  <c r="Q851" i="2"/>
  <c r="Q853" i="2"/>
  <c r="O853" i="2"/>
  <c r="P853" i="2"/>
  <c r="P852" i="2"/>
  <c r="Q852" i="2"/>
  <c r="O852" i="2"/>
  <c r="Q855" i="2"/>
  <c r="Q854" i="2"/>
  <c r="O855" i="2"/>
  <c r="O854" i="2"/>
  <c r="P855" i="2"/>
  <c r="P854" i="2"/>
  <c r="Q856" i="2"/>
  <c r="P856" i="2"/>
  <c r="O856" i="2"/>
  <c r="P857" i="2"/>
  <c r="Q857" i="2"/>
  <c r="O857" i="2"/>
  <c r="P859" i="2"/>
  <c r="P858" i="2"/>
  <c r="O859" i="2"/>
  <c r="Q858" i="2"/>
  <c r="O858" i="2"/>
  <c r="Q859" i="2"/>
  <c r="Q860" i="2"/>
  <c r="O860" i="2"/>
  <c r="P860" i="2"/>
  <c r="O862" i="2"/>
  <c r="Q861" i="2"/>
  <c r="Q862" i="2"/>
  <c r="P861" i="2"/>
  <c r="P862" i="2"/>
  <c r="O861" i="2"/>
  <c r="P863" i="2"/>
  <c r="Q863" i="2"/>
  <c r="O863" i="2"/>
  <c r="Q864" i="2"/>
  <c r="O864" i="2"/>
  <c r="P864" i="2"/>
  <c r="P865" i="2"/>
  <c r="O865" i="2"/>
  <c r="Q865" i="2"/>
  <c r="P867" i="2"/>
  <c r="Q867" i="2"/>
  <c r="O867" i="2"/>
  <c r="Q868" i="2"/>
  <c r="O868" i="2"/>
  <c r="Q866" i="2"/>
  <c r="P868" i="2"/>
  <c r="O866" i="2"/>
  <c r="P866" i="2"/>
  <c r="P869" i="2"/>
  <c r="Q869" i="2"/>
  <c r="O869" i="2"/>
  <c r="Q870" i="2"/>
  <c r="O870" i="2"/>
  <c r="P870" i="2"/>
  <c r="O871" i="2"/>
  <c r="P871" i="2"/>
  <c r="Q871" i="2"/>
  <c r="O872" i="2"/>
  <c r="Q872" i="2"/>
  <c r="P872" i="2"/>
  <c r="O873" i="2"/>
  <c r="P873" i="2"/>
  <c r="Q873" i="2"/>
  <c r="Q875" i="2"/>
  <c r="P875" i="2"/>
  <c r="O875" i="2"/>
  <c r="O874" i="2"/>
  <c r="Q874" i="2"/>
  <c r="P874" i="2"/>
  <c r="Q876" i="2"/>
  <c r="O876" i="2"/>
  <c r="P876" i="2"/>
  <c r="P877" i="2"/>
  <c r="O879" i="2"/>
  <c r="Q877" i="2"/>
  <c r="O878" i="2"/>
  <c r="P879" i="2"/>
  <c r="Q878" i="2"/>
  <c r="O877" i="2"/>
  <c r="Q879" i="2"/>
  <c r="P878" i="2"/>
  <c r="Q880" i="2"/>
  <c r="P880" i="2"/>
  <c r="O880" i="2"/>
  <c r="O881" i="2"/>
  <c r="P881" i="2"/>
  <c r="Q881" i="2"/>
  <c r="P883" i="2"/>
  <c r="P882" i="2"/>
  <c r="O883" i="2"/>
  <c r="Q882" i="2"/>
  <c r="O882" i="2"/>
  <c r="Q883" i="2"/>
  <c r="Q884" i="2"/>
  <c r="O884" i="2"/>
  <c r="P884" i="2"/>
  <c r="O886" i="2"/>
  <c r="Q886" i="2"/>
  <c r="P886" i="2"/>
  <c r="P887" i="2"/>
  <c r="O885" i="2"/>
  <c r="Q887" i="2"/>
  <c r="P885" i="2"/>
  <c r="O887" i="2"/>
  <c r="Q885" i="2"/>
  <c r="Q888" i="2"/>
  <c r="P888" i="2"/>
  <c r="O888" i="2"/>
  <c r="O890" i="2"/>
  <c r="Q890" i="2"/>
  <c r="P889" i="2"/>
  <c r="Q889" i="2"/>
  <c r="P890" i="2"/>
  <c r="O889" i="2"/>
  <c r="Q891" i="2"/>
  <c r="P891" i="2"/>
  <c r="O891" i="2"/>
  <c r="Q892" i="2"/>
  <c r="P893" i="2"/>
  <c r="Q893" i="2"/>
  <c r="P892" i="2"/>
  <c r="O892" i="2"/>
  <c r="O893" i="2"/>
  <c r="P894" i="2"/>
  <c r="P895" i="2"/>
  <c r="O894" i="2"/>
  <c r="Q895" i="2"/>
  <c r="Q894" i="2"/>
  <c r="O895" i="2"/>
  <c r="P896" i="2"/>
  <c r="O896" i="2"/>
  <c r="Q896" i="2"/>
  <c r="O898" i="2"/>
  <c r="P897" i="2"/>
  <c r="O897" i="2"/>
  <c r="P898" i="2"/>
  <c r="Q897" i="2"/>
  <c r="Q898" i="2"/>
  <c r="Q899" i="2"/>
  <c r="P899" i="2"/>
  <c r="O899" i="2"/>
  <c r="Q900" i="2"/>
  <c r="O900" i="2"/>
  <c r="P900" i="2"/>
  <c r="Q901" i="2"/>
  <c r="Q902" i="2"/>
  <c r="O902" i="2"/>
  <c r="O901" i="2"/>
  <c r="P902" i="2"/>
  <c r="P901" i="2"/>
  <c r="Q903" i="2"/>
  <c r="O903" i="2"/>
  <c r="P903" i="2"/>
  <c r="O904" i="2"/>
  <c r="P904" i="2"/>
  <c r="Q904" i="2"/>
  <c r="P905" i="2"/>
  <c r="Q905" i="2"/>
  <c r="O905" i="2"/>
  <c r="P907" i="2"/>
  <c r="P906" i="2"/>
  <c r="O906" i="2"/>
  <c r="O907" i="2"/>
  <c r="Q906" i="2"/>
  <c r="Q907" i="2"/>
  <c r="O909" i="2"/>
  <c r="O908" i="2"/>
  <c r="Q909" i="2"/>
  <c r="P908" i="2"/>
  <c r="P909" i="2"/>
  <c r="Q908" i="2"/>
  <c r="O910" i="2"/>
  <c r="Q910" i="2"/>
  <c r="P910" i="2"/>
  <c r="P911" i="2"/>
  <c r="O911" i="2"/>
  <c r="Q911" i="2"/>
  <c r="P913" i="2"/>
  <c r="P912" i="2"/>
  <c r="O913" i="2"/>
  <c r="O912" i="2"/>
  <c r="Q912" i="2"/>
  <c r="Q913" i="2"/>
  <c r="P915" i="2"/>
  <c r="P914" i="2"/>
  <c r="O915" i="2"/>
  <c r="Q914" i="2"/>
  <c r="Q915" i="2"/>
  <c r="O914" i="2"/>
  <c r="P916" i="2"/>
  <c r="Q916" i="2"/>
  <c r="O916" i="2"/>
  <c r="Q917" i="2"/>
  <c r="O917" i="2"/>
  <c r="P917" i="2"/>
  <c r="O918" i="2"/>
  <c r="P918" i="2"/>
  <c r="O919" i="2"/>
  <c r="Q918" i="2"/>
  <c r="P919" i="2"/>
  <c r="Q919" i="2"/>
  <c r="P920" i="2"/>
  <c r="O920" i="2"/>
  <c r="Q920" i="2"/>
  <c r="Q921" i="2"/>
  <c r="O921" i="2"/>
  <c r="P921" i="2"/>
  <c r="O922" i="2"/>
  <c r="P922" i="2"/>
  <c r="Q922" i="2"/>
  <c r="O923" i="2"/>
  <c r="Q923" i="2"/>
  <c r="P923" i="2"/>
  <c r="P924" i="2"/>
  <c r="Q924" i="2"/>
  <c r="O924" i="2"/>
  <c r="Q925" i="2"/>
  <c r="O925" i="2"/>
  <c r="P925" i="2"/>
  <c r="P926" i="2"/>
  <c r="O926" i="2"/>
  <c r="Q926" i="2"/>
  <c r="P927" i="2"/>
  <c r="O927" i="2"/>
  <c r="Q928" i="2"/>
  <c r="P928" i="2"/>
  <c r="Q927" i="2"/>
  <c r="O928" i="2"/>
  <c r="Q930" i="2"/>
  <c r="O929" i="2"/>
  <c r="O930" i="2"/>
  <c r="P929" i="2"/>
  <c r="P930" i="2"/>
  <c r="Q929" i="2"/>
  <c r="P931" i="2"/>
  <c r="O932" i="2"/>
  <c r="Q932" i="2"/>
  <c r="O931" i="2"/>
  <c r="P932" i="2"/>
  <c r="Q931" i="2"/>
  <c r="Q933" i="2"/>
  <c r="O933" i="2"/>
  <c r="P933" i="2"/>
  <c r="O934" i="2"/>
  <c r="Q934" i="2"/>
  <c r="P934" i="2"/>
  <c r="P935" i="2"/>
  <c r="Q935" i="2"/>
  <c r="O935" i="2"/>
  <c r="O937" i="2"/>
  <c r="Q936" i="2"/>
  <c r="P937" i="2"/>
  <c r="O936" i="2"/>
  <c r="Q937" i="2"/>
  <c r="P936" i="2"/>
  <c r="Q938" i="2"/>
  <c r="O938" i="2"/>
  <c r="P938" i="2"/>
  <c r="P941" i="2"/>
  <c r="P939" i="2"/>
  <c r="Q940" i="2"/>
  <c r="O939" i="2"/>
  <c r="O941" i="2"/>
  <c r="O940" i="2"/>
  <c r="Q939" i="2"/>
  <c r="Q941" i="2"/>
  <c r="P940" i="2"/>
  <c r="P943" i="2"/>
  <c r="O943" i="2"/>
  <c r="P942" i="2"/>
  <c r="Q943" i="2"/>
  <c r="O942" i="2"/>
  <c r="Q942" i="2"/>
  <c r="P944" i="2"/>
  <c r="Q945" i="2"/>
  <c r="O944" i="2"/>
  <c r="P945" i="2"/>
  <c r="Q944" i="2"/>
  <c r="O945" i="2"/>
  <c r="P946" i="2"/>
  <c r="Q947" i="2"/>
  <c r="Q946" i="2"/>
  <c r="P947" i="2"/>
  <c r="O946" i="2"/>
  <c r="O947" i="2"/>
  <c r="O948" i="2"/>
  <c r="P949" i="2"/>
  <c r="P948" i="2"/>
  <c r="Q949" i="2"/>
  <c r="Q948" i="2"/>
  <c r="O949" i="2"/>
  <c r="O950" i="2"/>
  <c r="P950" i="2"/>
  <c r="Q950" i="2"/>
  <c r="P951" i="2"/>
  <c r="Q951" i="2"/>
  <c r="O951" i="2"/>
  <c r="O952" i="2"/>
  <c r="P953" i="2"/>
  <c r="Q952" i="2"/>
  <c r="Q953" i="2"/>
  <c r="P952" i="2"/>
  <c r="O953" i="2"/>
  <c r="Q954" i="2"/>
  <c r="O954" i="2"/>
  <c r="P954" i="2"/>
  <c r="Q955" i="2"/>
  <c r="P955" i="2"/>
  <c r="O955" i="2"/>
  <c r="P956" i="2"/>
  <c r="Q956" i="2"/>
  <c r="O956" i="2"/>
  <c r="Q957" i="2"/>
  <c r="O957" i="2"/>
  <c r="P957" i="2"/>
  <c r="O959" i="2"/>
  <c r="P959" i="2"/>
  <c r="Q959" i="2"/>
  <c r="O958" i="2"/>
  <c r="P958" i="2"/>
  <c r="Q958" i="2"/>
  <c r="O961" i="2"/>
  <c r="P960" i="2"/>
  <c r="P961" i="2"/>
  <c r="O960" i="2"/>
  <c r="Q960" i="2"/>
  <c r="Q961" i="2"/>
  <c r="O962" i="2"/>
  <c r="P962" i="2"/>
  <c r="Q962" i="2"/>
  <c r="P963" i="2"/>
  <c r="O963" i="2"/>
  <c r="Q963" i="2"/>
  <c r="Q965" i="2"/>
  <c r="O964" i="2"/>
  <c r="O965" i="2"/>
  <c r="P964" i="2"/>
  <c r="P965" i="2"/>
  <c r="Q964" i="2"/>
  <c r="O966" i="2"/>
  <c r="Q966" i="2"/>
  <c r="P966" i="2"/>
  <c r="P968" i="2"/>
  <c r="P967" i="2"/>
  <c r="Q968" i="2"/>
  <c r="Q967" i="2"/>
  <c r="O968" i="2"/>
  <c r="O967" i="2"/>
  <c r="P969" i="2"/>
  <c r="Q969" i="2"/>
  <c r="O969" i="2"/>
  <c r="Q970" i="2"/>
  <c r="Q971" i="2"/>
  <c r="O970" i="2"/>
  <c r="P971" i="2"/>
  <c r="P970" i="2"/>
  <c r="O971" i="2"/>
  <c r="Q972" i="2"/>
  <c r="O972" i="2"/>
  <c r="P972" i="2"/>
  <c r="O974" i="2"/>
  <c r="Q973" i="2"/>
  <c r="Q974" i="2"/>
  <c r="P973" i="2"/>
  <c r="P974" i="2"/>
  <c r="O973" i="2"/>
  <c r="O975" i="2"/>
  <c r="Q975" i="2"/>
  <c r="P975" i="2"/>
  <c r="Q976" i="2"/>
  <c r="O977" i="2"/>
  <c r="P976" i="2"/>
  <c r="Q977" i="2"/>
  <c r="P977" i="2"/>
  <c r="O976" i="2"/>
  <c r="O978" i="2"/>
  <c r="P978" i="2"/>
  <c r="Q978" i="2"/>
  <c r="Q979" i="2"/>
  <c r="P979" i="2"/>
  <c r="O979" i="2"/>
  <c r="Q980" i="2"/>
  <c r="O980" i="2"/>
  <c r="P980" i="2"/>
  <c r="P981" i="2"/>
  <c r="Q981" i="2"/>
  <c r="O981" i="2"/>
  <c r="P983" i="2"/>
  <c r="Q982" i="2"/>
  <c r="Q983" i="2"/>
  <c r="P982" i="2"/>
  <c r="O982" i="2"/>
  <c r="O983" i="2"/>
  <c r="Q985" i="2"/>
  <c r="P984" i="2"/>
  <c r="O985" i="2"/>
  <c r="Q984" i="2"/>
  <c r="P985" i="2"/>
  <c r="O984" i="2"/>
  <c r="O986" i="2"/>
  <c r="P986" i="2"/>
  <c r="Q986" i="2"/>
  <c r="Q987" i="2"/>
  <c r="Q988" i="2"/>
  <c r="O989" i="2"/>
  <c r="O988" i="2"/>
  <c r="P987" i="2"/>
  <c r="Q989" i="2"/>
  <c r="P988" i="2"/>
  <c r="O987" i="2"/>
  <c r="P989" i="2"/>
  <c r="P990" i="2"/>
  <c r="O990" i="2"/>
  <c r="Q990" i="2"/>
  <c r="Q991" i="2"/>
  <c r="P991" i="2"/>
  <c r="O991" i="2"/>
  <c r="O992" i="2"/>
  <c r="Q992" i="2"/>
  <c r="P992" i="2"/>
  <c r="P993" i="2"/>
  <c r="O993" i="2"/>
  <c r="Q993" i="2"/>
  <c r="O994" i="2"/>
  <c r="P994" i="2"/>
  <c r="Q994" i="2"/>
  <c r="O995" i="2"/>
  <c r="Q995" i="2"/>
  <c r="P995" i="2"/>
  <c r="O997" i="2"/>
  <c r="P996" i="2"/>
  <c r="P997" i="2"/>
  <c r="Q996" i="2"/>
  <c r="Q997" i="2"/>
  <c r="O996" i="2"/>
  <c r="P998" i="2"/>
  <c r="Q998" i="2"/>
  <c r="O998" i="2"/>
  <c r="P999" i="2"/>
  <c r="O1001" i="2"/>
  <c r="Q1001" i="2"/>
  <c r="P1001" i="2"/>
  <c r="Q1000" i="2"/>
  <c r="O999" i="2"/>
  <c r="O1000" i="2"/>
  <c r="Q999" i="2"/>
  <c r="P1000" i="2"/>
  <c r="U10" i="2" l="1"/>
  <c r="U9" i="2"/>
  <c r="U11" i="2"/>
  <c r="O7" i="3" l="1"/>
  <c r="A14" i="4"/>
  <c r="O5" i="3"/>
  <c r="A12" i="4"/>
  <c r="O6" i="3"/>
  <c r="A13" i="4"/>
  <c r="R7" i="3" l="1"/>
  <c r="R6" i="3"/>
  <c r="R8" i="3"/>
  <c r="R5" i="3"/>
  <c r="E15" i="4"/>
  <c r="C15" i="4"/>
  <c r="B15" i="4"/>
  <c r="D15" i="4"/>
  <c r="R12" i="3" l="1"/>
  <c r="G15" i="4"/>
  <c r="R15" i="3" l="1"/>
  <c r="R14" i="3"/>
  <c r="R13" i="3"/>
  <c r="O12" i="4"/>
  <c r="R16" i="3" l="1"/>
</calcChain>
</file>

<file path=xl/sharedStrings.xml><?xml version="1.0" encoding="utf-8"?>
<sst xmlns="http://schemas.openxmlformats.org/spreadsheetml/2006/main" count="165" uniqueCount="102">
  <si>
    <t>Criterium</t>
  </si>
  <si>
    <t>Fiets</t>
  </si>
  <si>
    <t>Auto</t>
  </si>
  <si>
    <t>Bus</t>
  </si>
  <si>
    <t>Trein</t>
  </si>
  <si>
    <t>Alternatieven</t>
  </si>
  <si>
    <t>Kosten [€]</t>
  </si>
  <si>
    <t>Reistijd [min]</t>
  </si>
  <si>
    <t>Comfort [1-10]</t>
  </si>
  <si>
    <r>
      <t>Gewicht W</t>
    </r>
    <r>
      <rPr>
        <i/>
        <vertAlign val="subscript"/>
        <sz val="11"/>
        <color theme="1"/>
        <rFont val="Calibri"/>
        <family val="2"/>
        <scheme val="minor"/>
      </rPr>
      <t>j</t>
    </r>
  </si>
  <si>
    <r>
      <t xml:space="preserve">Nut </t>
    </r>
    <r>
      <rPr>
        <sz val="11"/>
        <color theme="1"/>
        <rFont val="Calibri"/>
        <family val="2"/>
        <scheme val="minor"/>
      </rPr>
      <t>U(</t>
    </r>
    <r>
      <rPr>
        <i/>
        <sz val="11"/>
        <color theme="1"/>
        <rFont val="Calibri"/>
        <family val="2"/>
        <scheme val="minor"/>
      </rPr>
      <t>a</t>
    </r>
    <r>
      <rPr>
        <i/>
        <vertAlign val="subscript"/>
        <sz val="11"/>
        <color theme="1"/>
        <rFont val="Calibri"/>
        <family val="2"/>
        <scheme val="minor"/>
      </rPr>
      <t>i</t>
    </r>
    <r>
      <rPr>
        <sz val="11"/>
        <color theme="1"/>
        <rFont val="Calibri"/>
        <family val="2"/>
        <scheme val="minor"/>
      </rPr>
      <t>)</t>
    </r>
  </si>
  <si>
    <t>Alfa</t>
  </si>
  <si>
    <t>Noemer</t>
  </si>
  <si>
    <t>Som:</t>
  </si>
  <si>
    <t>Empirie</t>
  </si>
  <si>
    <t>Model</t>
  </si>
  <si>
    <t>Genormaliseerd</t>
  </si>
  <si>
    <t>Best</t>
  </si>
  <si>
    <t>Slechtst</t>
  </si>
  <si>
    <t>Run #</t>
  </si>
  <si>
    <t>W1</t>
  </si>
  <si>
    <t>W2</t>
  </si>
  <si>
    <t>W3</t>
  </si>
  <si>
    <t>UF</t>
  </si>
  <si>
    <t>UA</t>
  </si>
  <si>
    <t>UB</t>
  </si>
  <si>
    <t>UT</t>
  </si>
  <si>
    <t>F</t>
  </si>
  <si>
    <t>A</t>
  </si>
  <si>
    <t>B</t>
  </si>
  <si>
    <t>T</t>
  </si>
  <si>
    <r>
      <rPr>
        <i/>
        <sz val="11"/>
        <color theme="1"/>
        <rFont val="Calibri"/>
        <family val="2"/>
        <scheme val="minor"/>
      </rPr>
      <t>Verschil</t>
    </r>
    <r>
      <rPr>
        <vertAlign val="superscript"/>
        <sz val="11"/>
        <color theme="1"/>
        <rFont val="Calibri"/>
        <family val="2"/>
        <scheme val="minor"/>
      </rPr>
      <t>2</t>
    </r>
  </si>
  <si>
    <t>Wr</t>
  </si>
  <si>
    <t>Wk</t>
  </si>
  <si>
    <t>Wc</t>
  </si>
  <si>
    <t>Genormaliseerd effect</t>
  </si>
  <si>
    <r>
      <t xml:space="preserve">Nut </t>
    </r>
    <r>
      <rPr>
        <sz val="11"/>
        <color theme="1"/>
        <rFont val="Calibri"/>
        <family val="2"/>
        <scheme val="minor"/>
      </rPr>
      <t>U(</t>
    </r>
    <r>
      <rPr>
        <i/>
        <sz val="11"/>
        <color theme="1"/>
        <rFont val="Calibri"/>
        <family val="2"/>
        <scheme val="minor"/>
      </rPr>
      <t>a</t>
    </r>
    <r>
      <rPr>
        <i/>
        <vertAlign val="subscript"/>
        <sz val="11"/>
        <color theme="1"/>
        <rFont val="Calibri"/>
        <family val="2"/>
        <scheme val="minor"/>
      </rPr>
      <t>i</t>
    </r>
    <r>
      <rPr>
        <sz val="11"/>
        <color theme="1"/>
        <rFont val="Calibri"/>
        <family val="2"/>
        <scheme val="minor"/>
      </rPr>
      <t xml:space="preserve">) </t>
    </r>
    <r>
      <rPr>
        <sz val="11"/>
        <color theme="1"/>
        <rFont val="Calibri"/>
        <family val="2"/>
      </rPr>
      <t>→</t>
    </r>
  </si>
  <si>
    <t>Nu</t>
  </si>
  <si>
    <t>Straks</t>
  </si>
  <si>
    <r>
      <rPr>
        <b/>
        <sz val="14"/>
        <color theme="1"/>
        <rFont val="Calibri"/>
        <family val="2"/>
        <scheme val="minor"/>
      </rPr>
      <t>Verandering in effecten na maatregel</t>
    </r>
    <r>
      <rPr>
        <sz val="14"/>
        <color theme="1"/>
        <rFont val="Calibri"/>
        <family val="2"/>
        <scheme val="minor"/>
      </rPr>
      <t xml:space="preserve"> (bijv. prijsverhoging, kwaliteitsverbetering, etc.)</t>
    </r>
  </si>
  <si>
    <t>Vul hieronder de verandering in</t>
  </si>
  <si>
    <t>Relatieve verandering t.o.v. nu</t>
  </si>
  <si>
    <t>Effect straks (na maatregel)</t>
  </si>
  <si>
    <t>←hier kun je de voor jou acceptabele variantie invoeren</t>
  </si>
  <si>
    <t>Bij gelijke waarden kleurt hij groen.</t>
  </si>
  <si>
    <t>Als je een Alfa hebt gevonden die een betere "fit" geeft dan  kun je de</t>
  </si>
  <si>
    <t>een Alfa bestaat die een nog betere "fit"geeft.</t>
  </si>
  <si>
    <t>drempel verlagen tot die Alfa en vervolgens verder zoeken of er misschien</t>
  </si>
  <si>
    <t>Least squares</t>
  </si>
  <si>
    <t>W1 (Kosten)</t>
  </si>
  <si>
    <t>W2 (Reistijd)</t>
  </si>
  <si>
    <t>W3 (Comfort)</t>
  </si>
  <si>
    <r>
      <rPr>
        <sz val="11"/>
        <color theme="1"/>
        <rFont val="Calibri"/>
        <family val="2"/>
      </rPr>
      <t>←</t>
    </r>
    <r>
      <rPr>
        <i/>
        <sz val="11"/>
        <color theme="1"/>
        <rFont val="Calibri"/>
        <family val="2"/>
      </rPr>
      <t>dit zijn de gewichten die voor Alfa de beste "fit" geven</t>
    </r>
  </si>
  <si>
    <r>
      <rPr>
        <sz val="11"/>
        <color theme="1"/>
        <rFont val="Calibri"/>
        <family val="2"/>
      </rPr>
      <t>←</t>
    </r>
    <r>
      <rPr>
        <i/>
        <sz val="11"/>
        <color theme="1"/>
        <rFont val="Calibri"/>
        <family val="2"/>
      </rPr>
      <t xml:space="preserve"> kwadraat van het verschil (empirische waarde - berekende waarde)</t>
    </r>
  </si>
  <si>
    <r>
      <rPr>
        <sz val="11"/>
        <color theme="1"/>
        <rFont val="Calibri"/>
        <family val="2"/>
      </rPr>
      <t>←</t>
    </r>
    <r>
      <rPr>
        <i/>
        <sz val="11"/>
        <color theme="1"/>
        <rFont val="Calibri"/>
        <family val="2"/>
      </rPr>
      <t>som van de kwadraten is maat voor de "fit" van het model</t>
    </r>
  </si>
  <si>
    <r>
      <t xml:space="preserve">Kansverdeling </t>
    </r>
    <r>
      <rPr>
        <sz val="14"/>
        <color theme="1"/>
        <rFont val="Calibri"/>
        <family val="2"/>
        <scheme val="minor"/>
      </rPr>
      <t>(</t>
    </r>
    <r>
      <rPr>
        <sz val="14"/>
        <color theme="1"/>
        <rFont val="Symbol"/>
        <family val="1"/>
        <charset val="2"/>
      </rPr>
      <t>»</t>
    </r>
    <r>
      <rPr>
        <sz val="14"/>
        <color theme="1"/>
        <rFont val="Calibri"/>
        <family val="2"/>
      </rPr>
      <t xml:space="preserve"> marktaandeel per modaliteit)</t>
    </r>
  </si>
  <si>
    <t>Voorbeeld van een multinomiaal logitmodel (MNL-model)</t>
  </si>
  <si>
    <t xml:space="preserve">Een MNL-model beschrijft de kans dat een beslisser, rekening houdend met een aantal criteria, één bepaald alternatief kiest uit een gegeven verzameling alternatieven. </t>
  </si>
  <si>
    <t>Dit model wordt vaak gebruikt om op basis van producteigenschappen (= criteria) het marktaandeel per product (= alternatief) te voorspellen.</t>
  </si>
  <si>
    <t xml:space="preserve">Als het aantal afnemers (= beslissers) groot genoeg is, is het marktaandeel in theorie gelijk aan de door het MNL-model berekende kans. </t>
  </si>
  <si>
    <t>De vergelijkingen van een MNL-model zijn:</t>
  </si>
  <si>
    <t xml:space="preserve">                                                                       met</t>
  </si>
  <si>
    <r>
      <rPr>
        <b/>
        <sz val="14"/>
        <color theme="1"/>
        <rFont val="Calibri"/>
        <family val="2"/>
        <scheme val="minor"/>
      </rPr>
      <t>Effectentabel</t>
    </r>
    <r>
      <rPr>
        <sz val="11"/>
        <color theme="1"/>
        <rFont val="Calibri"/>
        <family val="2"/>
        <scheme val="minor"/>
      </rPr>
      <t xml:space="preserve"> (in dit voorbeeld staan fictieve gegevens; in het echt worden de gegevens empirisch vastgesteld)</t>
    </r>
  </si>
  <si>
    <r>
      <t>M</t>
    </r>
    <r>
      <rPr>
        <b/>
        <sz val="14"/>
        <color theme="1"/>
        <rFont val="Calibri"/>
        <family val="2"/>
      </rPr>
      <t>arktaandeel per modaliteit</t>
    </r>
  </si>
  <si>
    <t>Modaliteit</t>
  </si>
  <si>
    <t>Aandeel</t>
  </si>
  <si>
    <t>In deze Excel-implementatie schatten we eerst de parameters van een verklarend MNL-model. Als de "fit" tussen het model en de empirische gegevens goed is kunnen</t>
  </si>
  <si>
    <t>we het model met de geschatte parameterwaarden als voorspellend model gaan gebruiken.</t>
  </si>
  <si>
    <r>
      <t xml:space="preserve">De opzet van de werkbladen weerspiegelt de gevolgde aanpak. In het werkblad </t>
    </r>
    <r>
      <rPr>
        <b/>
        <sz val="11"/>
        <color theme="1"/>
        <rFont val="Calibri"/>
        <family val="2"/>
        <scheme val="minor"/>
      </rPr>
      <t>Verklarende model</t>
    </r>
    <r>
      <rPr>
        <sz val="11"/>
        <color theme="1"/>
        <rFont val="Calibri"/>
        <family val="2"/>
        <scheme val="minor"/>
      </rPr>
      <t xml:space="preserve"> zijn de (fictieve) eigenschappen van de vervoersmodaliteiten in een</t>
    </r>
  </si>
  <si>
    <t>Het nut U per alternatief wordt berekend als de som over de drie criteria van de genormaliseerde score maal het gewicht van het criterium.</t>
  </si>
  <si>
    <t>tabel gezet. De (eveneens fictieve) marktaandelen staan in een tabel daaronder. De gele kleur geeft aan dat je de waarden in deze cellen als je wilt  mag veranderen.</t>
  </si>
  <si>
    <t>Per criterium is de beste en slechtste score bepaald, en op grond daarvan zijn de effectscores genormaliseerd op het interval [0, 1].</t>
  </si>
  <si>
    <r>
      <t xml:space="preserve">De gewichten en de waarde van parameter </t>
    </r>
    <r>
      <rPr>
        <sz val="11"/>
        <color theme="1"/>
        <rFont val="Symbol"/>
        <family val="1"/>
        <charset val="2"/>
      </rPr>
      <t>a</t>
    </r>
    <r>
      <rPr>
        <sz val="11"/>
        <color theme="1"/>
        <rFont val="Calibri"/>
        <family val="2"/>
        <scheme val="minor"/>
      </rPr>
      <t xml:space="preserve"> worden experimenteel bepaald (zie </t>
    </r>
    <r>
      <rPr>
        <b/>
        <sz val="11"/>
        <color theme="1"/>
        <rFont val="Calibri"/>
        <family val="2"/>
        <scheme val="minor"/>
      </rPr>
      <t>Runs</t>
    </r>
    <r>
      <rPr>
        <sz val="11"/>
        <color theme="1"/>
        <rFont val="Calibri"/>
        <family val="2"/>
        <scheme val="minor"/>
      </rPr>
      <t xml:space="preserve"> hierna).</t>
    </r>
  </si>
  <si>
    <t>De voorspelde kansen per alternatief (ook te interpreteren als het marktaandeel van dat alternatief) worden berekend als de e-macht van het nut van dat alternatief</t>
  </si>
  <si>
    <r>
      <t xml:space="preserve">gedeeld door de som van de e-machten van het nut van </t>
    </r>
    <r>
      <rPr>
        <b/>
        <sz val="11"/>
        <color theme="1"/>
        <rFont val="Calibri"/>
        <family val="2"/>
        <scheme val="minor"/>
      </rPr>
      <t>alle</t>
    </r>
    <r>
      <rPr>
        <sz val="11"/>
        <color theme="1"/>
        <rFont val="Calibri"/>
        <family val="2"/>
        <scheme val="minor"/>
      </rPr>
      <t xml:space="preserve"> alternatieven. Om de formules overzichtelijk te houden wordt deze som apart berekend als "Noemer".</t>
    </r>
  </si>
  <si>
    <r>
      <t xml:space="preserve">Het werkblad </t>
    </r>
    <r>
      <rPr>
        <b/>
        <sz val="11"/>
        <color theme="1"/>
        <rFont val="Calibri"/>
        <family val="2"/>
        <scheme val="minor"/>
      </rPr>
      <t>Runs</t>
    </r>
    <r>
      <rPr>
        <sz val="11"/>
        <color theme="1"/>
        <rFont val="Calibri"/>
        <family val="2"/>
        <scheme val="minor"/>
      </rPr>
      <t xml:space="preserve"> is een hulpmiddel voor het vinden van goede parameterwaarden. Uiteraard bestaat er slimmere software om dit automatisch te doen, maar met dit</t>
    </r>
  </si>
  <si>
    <t xml:space="preserve">voorbeeld krijg je hopelijk een idee van wat zulke software doet. </t>
  </si>
  <si>
    <r>
      <t xml:space="preserve">Het idee achter het werkblad is dat we het MNL-model doorrekenen met allerlei combinaties van gewichten en waarden van </t>
    </r>
    <r>
      <rPr>
        <sz val="11"/>
        <color theme="1"/>
        <rFont val="Symbol"/>
        <family val="1"/>
        <charset val="2"/>
      </rPr>
      <t>a</t>
    </r>
    <r>
      <rPr>
        <sz val="11"/>
        <color theme="1"/>
        <rFont val="Calibri"/>
        <family val="2"/>
        <scheme val="minor"/>
      </rPr>
      <t>, en dan te bepalen welke uitkomsten het</t>
    </r>
  </si>
  <si>
    <t>dichste bij de empirisch waargenomen marktverdeling liggen. De eerste vier kolommen bevatten de 10x10x10=1000 mogelijke combinaties van gewichten op een heeltallige</t>
  </si>
  <si>
    <t xml:space="preserve">schaal van 0 t/m 9. De volgende vier kolommen berekenen -- gegeven de combinatie van gewichten -- per alternatief het nut door als de gewogen som van de genormaliseerde </t>
  </si>
  <si>
    <r>
      <t xml:space="preserve">effectscores (de tabel rechtsbovenaan -- de waarden komen uit het werkblad </t>
    </r>
    <r>
      <rPr>
        <b/>
        <sz val="11"/>
        <color theme="1"/>
        <rFont val="Calibri"/>
        <family val="2"/>
        <scheme val="minor"/>
      </rPr>
      <t>Verklarend model</t>
    </r>
    <r>
      <rPr>
        <sz val="11"/>
        <color theme="1"/>
        <rFont val="Calibri"/>
        <family val="2"/>
        <scheme val="minor"/>
      </rPr>
      <t>). De volgende kolom berekent de som van de e-machten van het nut</t>
    </r>
  </si>
  <si>
    <r>
      <t>van de vier alternatieven. De vier volgende kolommen (blauw) berekenen dan voor elk alternatief de keuzekans (</t>
    </r>
    <r>
      <rPr>
        <sz val="11"/>
        <color theme="1"/>
        <rFont val="Symbol"/>
        <family val="1"/>
        <charset val="2"/>
      </rPr>
      <t>»</t>
    </r>
    <r>
      <rPr>
        <sz val="11"/>
        <color theme="1"/>
        <rFont val="Calibri"/>
        <family val="2"/>
        <scheme val="minor"/>
      </rPr>
      <t xml:space="preserve"> het verwachte marktaandeel).</t>
    </r>
  </si>
  <si>
    <t>Merk op dat de som daarvan altijd netjes 1 is!</t>
  </si>
  <si>
    <t>De volgende kolom (oranje) meet de afwijking van de berekende marktaandelen t.o.v. de in de werkelijkheid gemeten marktaandelen. Als maat voor die afwijking nemen we</t>
  </si>
  <si>
    <t>de som (over de vier modaliteiten) van de kwadraten van het verschil tussen het "echte" en het berekende marktaandeel. Door de kwadraten te nemen maakt het niet uit of</t>
  </si>
  <si>
    <t>de berekende waarde groter of kleiner is dan de "echte".</t>
  </si>
  <si>
    <t>SumSq</t>
  </si>
  <si>
    <r>
      <t xml:space="preserve">Hoe lager de </t>
    </r>
    <r>
      <rPr>
        <b/>
        <i/>
        <sz val="11"/>
        <color theme="1"/>
        <rFont val="Calibri"/>
        <family val="2"/>
        <scheme val="minor"/>
      </rPr>
      <t>least squares</t>
    </r>
    <r>
      <rPr>
        <i/>
        <sz val="11"/>
        <color theme="1"/>
        <rFont val="Calibri"/>
        <family val="2"/>
        <scheme val="minor"/>
      </rPr>
      <t>, hoe beter de "fit" van je model.</t>
    </r>
  </si>
  <si>
    <r>
      <t xml:space="preserve">Je bent dus op zoek naar die waarde van Alfa die tot de laagste </t>
    </r>
    <r>
      <rPr>
        <b/>
        <i/>
        <sz val="11"/>
        <color theme="1"/>
        <rFont val="Calibri"/>
        <family val="2"/>
        <scheme val="minor"/>
      </rPr>
      <t>least squares</t>
    </r>
    <r>
      <rPr>
        <i/>
        <sz val="11"/>
        <color theme="1"/>
        <rFont val="Calibri"/>
        <family val="2"/>
        <scheme val="minor"/>
      </rPr>
      <t xml:space="preserve"> leidt.</t>
    </r>
  </si>
  <si>
    <r>
      <t xml:space="preserve">In de tabel links wordt de "run" met de </t>
    </r>
    <r>
      <rPr>
        <b/>
        <i/>
        <sz val="11"/>
        <color theme="1"/>
        <rFont val="Calibri"/>
        <family val="2"/>
        <scheme val="minor"/>
      </rPr>
      <t>least squares</t>
    </r>
    <r>
      <rPr>
        <i/>
        <sz val="11"/>
        <color theme="1"/>
        <rFont val="Calibri"/>
        <family val="2"/>
        <scheme val="minor"/>
      </rPr>
      <t xml:space="preserve"> automatisch in rood weergegeven.</t>
    </r>
  </si>
  <si>
    <r>
      <t xml:space="preserve">Door Alfa m.b.v. de spin button te variëren zie je hoe de </t>
    </r>
    <r>
      <rPr>
        <b/>
        <i/>
        <sz val="11"/>
        <color theme="1"/>
        <rFont val="Calibri"/>
        <family val="2"/>
        <scheme val="minor"/>
      </rPr>
      <t>least squares</t>
    </r>
    <r>
      <rPr>
        <i/>
        <sz val="11"/>
        <color theme="1"/>
        <rFont val="Calibri"/>
        <family val="2"/>
        <scheme val="minor"/>
      </rPr>
      <t xml:space="preserve"> verandert.</t>
    </r>
  </si>
  <si>
    <r>
      <t xml:space="preserve">In de gele cel rechts van de cel met de </t>
    </r>
    <r>
      <rPr>
        <b/>
        <i/>
        <sz val="11"/>
        <color theme="1"/>
        <rFont val="Calibri"/>
        <family val="2"/>
        <scheme val="minor"/>
      </rPr>
      <t>least squares</t>
    </r>
    <r>
      <rPr>
        <i/>
        <sz val="11"/>
        <color theme="1"/>
        <rFont val="Calibri"/>
        <family val="2"/>
        <scheme val="minor"/>
      </rPr>
      <t xml:space="preserve"> bevat een "drempelwaarde".</t>
    </r>
  </si>
  <si>
    <r>
      <t xml:space="preserve">Als de </t>
    </r>
    <r>
      <rPr>
        <b/>
        <i/>
        <sz val="11"/>
        <color theme="1"/>
        <rFont val="Calibri"/>
        <family val="2"/>
        <scheme val="minor"/>
      </rPr>
      <t>least squares</t>
    </r>
    <r>
      <rPr>
        <i/>
        <sz val="11"/>
        <color theme="1"/>
        <rFont val="Calibri"/>
        <family val="2"/>
        <scheme val="minor"/>
      </rPr>
      <t xml:space="preserve"> lager is dan die drempelwaarde kleurt de variantie rood.</t>
    </r>
  </si>
  <si>
    <t>Hoe gebruik je dat slim?</t>
  </si>
  <si>
    <r>
      <t>De laatste drie kolommen dienen om de combinatie van gewichten te vinden die de kleinste kwadraatsom (Engels: "</t>
    </r>
    <r>
      <rPr>
        <i/>
        <sz val="11"/>
        <color theme="1"/>
        <rFont val="Calibri"/>
        <family val="2"/>
        <scheme val="minor"/>
      </rPr>
      <t>least squares</t>
    </r>
    <r>
      <rPr>
        <sz val="11"/>
        <color theme="1"/>
        <rFont val="Calibri"/>
        <family val="2"/>
        <scheme val="minor"/>
      </rPr>
      <t>") heeft (en dus de beste "</t>
    </r>
    <r>
      <rPr>
        <i/>
        <sz val="11"/>
        <color theme="1"/>
        <rFont val="Calibri"/>
        <family val="2"/>
        <scheme val="minor"/>
      </rPr>
      <t>fit</t>
    </r>
    <r>
      <rPr>
        <sz val="11"/>
        <color theme="1"/>
        <rFont val="Calibri"/>
        <family val="2"/>
        <scheme val="minor"/>
      </rPr>
      <t>" met de werkelijkheid).</t>
    </r>
  </si>
  <si>
    <t>Cel S7 berekent de laagste waarde van alle kwadraatsommen. De IF-functie in de drie laatste kolommen gaat simpelweg na of de waarde van de kwadraatsom in een rij gelijk is</t>
  </si>
  <si>
    <t>aan die laagste waarde. Als dat niet zo is, dan laat hij de cel blanco. Op deze manier blijven alle cellen in de laatste kolommen blanco behalve op de rij waar de kwadraatsom het laagst is.</t>
  </si>
  <si>
    <r>
      <t xml:space="preserve">De gewichten in die rij zijn dan de gewichten die de beste </t>
    </r>
    <r>
      <rPr>
        <i/>
        <sz val="11"/>
        <color theme="1"/>
        <rFont val="Calibri"/>
        <family val="2"/>
        <scheme val="minor"/>
      </rPr>
      <t>"fit</t>
    </r>
    <r>
      <rPr>
        <sz val="11"/>
        <color theme="1"/>
        <rFont val="Calibri"/>
        <family val="2"/>
        <scheme val="minor"/>
      </rPr>
      <t xml:space="preserve">" opleveren. Deze worden in de cellen U9 t/m U12 gezet zodat de werkbladen </t>
    </r>
    <r>
      <rPr>
        <b/>
        <sz val="11"/>
        <color theme="1"/>
        <rFont val="Calibri"/>
        <family val="2"/>
        <scheme val="minor"/>
      </rPr>
      <t>Verklarend model</t>
    </r>
    <r>
      <rPr>
        <sz val="11"/>
        <color theme="1"/>
        <rFont val="Calibri"/>
        <family val="2"/>
        <scheme val="minor"/>
      </rPr>
      <t xml:space="preserve"> en </t>
    </r>
    <r>
      <rPr>
        <b/>
        <sz val="11"/>
        <color theme="1"/>
        <rFont val="Calibri"/>
        <family val="2"/>
        <scheme val="minor"/>
      </rPr>
      <t>Voorspellend model</t>
    </r>
    <r>
      <rPr>
        <sz val="11"/>
        <color theme="1"/>
        <rFont val="Calibri"/>
        <family val="2"/>
        <scheme val="minor"/>
      </rPr>
      <t xml:space="preserve"> ze</t>
    </r>
  </si>
  <si>
    <t>kunnen gebruiken.</t>
  </si>
  <si>
    <r>
      <t xml:space="preserve">Wat doet die </t>
    </r>
    <r>
      <rPr>
        <b/>
        <i/>
        <sz val="11"/>
        <color theme="1"/>
        <rFont val="Calibri"/>
        <family val="2"/>
        <scheme val="minor"/>
      </rPr>
      <t>spin button</t>
    </r>
    <r>
      <rPr>
        <b/>
        <sz val="11"/>
        <color theme="1"/>
        <rFont val="Calibri"/>
        <family val="2"/>
        <scheme val="minor"/>
      </rPr>
      <t xml:space="preserve"> naast de cel met Alfa?</t>
    </r>
  </si>
  <si>
    <r>
      <t xml:space="preserve">Die </t>
    </r>
    <r>
      <rPr>
        <i/>
        <sz val="11"/>
        <color theme="1"/>
        <rFont val="Calibri"/>
        <family val="2"/>
        <scheme val="minor"/>
      </rPr>
      <t>spin button</t>
    </r>
    <r>
      <rPr>
        <sz val="11"/>
        <color theme="1"/>
        <rFont val="Calibri"/>
        <family val="2"/>
        <scheme val="minor"/>
      </rPr>
      <t xml:space="preserve"> stelt je in staat de waarde van de parameter Alfa snel te veranderen (muisknop ingedrukt houden) zodat je ziet hoe de </t>
    </r>
    <r>
      <rPr>
        <b/>
        <i/>
        <sz val="11"/>
        <color theme="1"/>
        <rFont val="Calibri"/>
        <family val="2"/>
        <scheme val="minor"/>
      </rPr>
      <t>least squares</t>
    </r>
    <r>
      <rPr>
        <sz val="11"/>
        <color theme="1"/>
        <rFont val="Calibri"/>
        <family val="2"/>
        <scheme val="minor"/>
      </rPr>
      <t xml:space="preserve"> toeneemt of juist afneemt.</t>
    </r>
  </si>
  <si>
    <r>
      <t xml:space="preserve">Meer uitleg over het zoeken naar de beste Alfa vind je in het werkblad </t>
    </r>
    <r>
      <rPr>
        <b/>
        <sz val="11"/>
        <color theme="1"/>
        <rFont val="Calibri"/>
        <family val="2"/>
        <scheme val="minor"/>
      </rPr>
      <t>Runs</t>
    </r>
    <r>
      <rPr>
        <sz val="11"/>
        <color theme="1"/>
        <rFont val="Calibri"/>
        <family val="2"/>
        <scheme val="minor"/>
      </rPr>
      <t xml:space="preserve"> zelf.</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</si>
</sst>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7" formatCode="0.000000"/>
    <numFmt numFmtId="168" formatCode="0.0%"/>
    <numFmt numFmtId="169"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1"/>
      <color theme="3" tint="-0.249977111117893"/>
      <name val="Calibri"/>
      <family val="2"/>
      <scheme val="minor"/>
    </font>
    <font>
      <i/>
      <vertAlign val="subscript"/>
      <sz val="11"/>
      <color theme="1"/>
      <name val="Calibri"/>
      <family val="2"/>
      <scheme val="minor"/>
    </font>
    <font>
      <b/>
      <sz val="14"/>
      <color theme="1"/>
      <name val="Calibri"/>
      <family val="2"/>
    </font>
    <font>
      <vertAlign val="superscript"/>
      <sz val="11"/>
      <color theme="1"/>
      <name val="Calibri"/>
      <family val="2"/>
      <scheme val="minor"/>
    </font>
    <font>
      <b/>
      <i/>
      <sz val="11"/>
      <color theme="1"/>
      <name val="Calibri"/>
      <family val="2"/>
      <scheme val="minor"/>
    </font>
    <font>
      <b/>
      <sz val="11"/>
      <color theme="4" tint="-0.249977111117893"/>
      <name val="Calibri"/>
      <family val="2"/>
      <scheme val="minor"/>
    </font>
    <font>
      <sz val="11"/>
      <color theme="1"/>
      <name val="Calibri"/>
      <family val="2"/>
    </font>
    <font>
      <i/>
      <sz val="11"/>
      <color theme="1"/>
      <name val="Calibri"/>
      <family val="2"/>
    </font>
    <font>
      <sz val="14"/>
      <color theme="1"/>
      <name val="Calibri"/>
      <family val="2"/>
      <scheme val="minor"/>
    </font>
    <font>
      <b/>
      <i/>
      <sz val="11"/>
      <color theme="3" tint="0.39997558519241921"/>
      <name val="Calibri"/>
      <family val="2"/>
      <scheme val="minor"/>
    </font>
    <font>
      <sz val="11"/>
      <color theme="3" tint="-0.249977111117893"/>
      <name val="Calibri"/>
      <family val="2"/>
      <scheme val="minor"/>
    </font>
    <font>
      <sz val="14"/>
      <color theme="1"/>
      <name val="Symbol"/>
      <family val="1"/>
      <charset val="2"/>
    </font>
    <font>
      <sz val="14"/>
      <color theme="1"/>
      <name val="Calibri"/>
      <family val="2"/>
    </font>
    <font>
      <sz val="11"/>
      <color theme="1"/>
      <name val="Symbol"/>
      <family val="1"/>
      <charset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B3B3"/>
        <bgColor indexed="64"/>
      </patternFill>
    </fill>
    <fill>
      <patternFill patternType="solid">
        <fgColor rgb="FFA9FDB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4" fillId="0" borderId="0" xfId="0" applyFont="1"/>
    <xf numFmtId="0" fontId="2" fillId="0" borderId="0" xfId="0" applyFont="1"/>
    <xf numFmtId="0" fontId="0" fillId="0" borderId="1" xfId="0" applyBorder="1"/>
    <xf numFmtId="0" fontId="2" fillId="0" borderId="1" xfId="0" applyFont="1" applyBorder="1" applyAlignment="1">
      <alignment horizontal="center"/>
    </xf>
    <xf numFmtId="0" fontId="2" fillId="0" borderId="1" xfId="0" applyFont="1" applyBorder="1"/>
    <xf numFmtId="0" fontId="4" fillId="0" borderId="1" xfId="0" applyFont="1" applyBorder="1"/>
    <xf numFmtId="2" fontId="0" fillId="0" borderId="1" xfId="0" applyNumberFormat="1" applyBorder="1"/>
    <xf numFmtId="0" fontId="3" fillId="0" borderId="0" xfId="0" applyFont="1"/>
    <xf numFmtId="0" fontId="4" fillId="0" borderId="0" xfId="0" applyFont="1" applyFill="1" applyBorder="1"/>
    <xf numFmtId="0" fontId="0" fillId="2" borderId="1" xfId="0" applyFill="1" applyBorder="1"/>
    <xf numFmtId="0" fontId="4" fillId="0" borderId="0" xfId="0" applyFont="1" applyFill="1" applyBorder="1" applyAlignment="1">
      <alignment horizontal="center"/>
    </xf>
    <xf numFmtId="0" fontId="4" fillId="0" borderId="0" xfId="0" applyFont="1" applyFill="1" applyBorder="1" applyAlignment="1"/>
    <xf numFmtId="164" fontId="0" fillId="0" borderId="0" xfId="0" applyNumberFormat="1"/>
    <xf numFmtId="2" fontId="0" fillId="0" borderId="0" xfId="0" applyNumberFormat="1"/>
    <xf numFmtId="0" fontId="2" fillId="0" borderId="0" xfId="0" applyFont="1" applyAlignment="1">
      <alignment horizontal="right"/>
    </xf>
    <xf numFmtId="0" fontId="2" fillId="0" borderId="2" xfId="0" applyFont="1" applyBorder="1" applyAlignment="1">
      <alignment horizontal="center"/>
    </xf>
    <xf numFmtId="0" fontId="9" fillId="0" borderId="0" xfId="0" applyFont="1" applyFill="1" applyBorder="1"/>
    <xf numFmtId="168" fontId="0" fillId="0" borderId="0" xfId="1" applyNumberFormat="1" applyFont="1"/>
    <xf numFmtId="169" fontId="0" fillId="0" borderId="0" xfId="0" applyNumberFormat="1"/>
    <xf numFmtId="0" fontId="2" fillId="0" borderId="0" xfId="0" applyFont="1" applyAlignment="1">
      <alignment horizontal="center"/>
    </xf>
    <xf numFmtId="0" fontId="2" fillId="6" borderId="0" xfId="0" applyFont="1" applyFill="1" applyAlignment="1">
      <alignment horizontal="center"/>
    </xf>
    <xf numFmtId="164" fontId="0" fillId="3" borderId="0" xfId="0" applyNumberFormat="1" applyFill="1"/>
    <xf numFmtId="164" fontId="0" fillId="7" borderId="0" xfId="0" applyNumberFormat="1" applyFill="1"/>
    <xf numFmtId="167" fontId="0" fillId="7" borderId="0" xfId="0" applyNumberFormat="1" applyFill="1"/>
    <xf numFmtId="0" fontId="0" fillId="0" borderId="0" xfId="0" applyFill="1"/>
    <xf numFmtId="0" fontId="10" fillId="2" borderId="3" xfId="0" applyFont="1" applyFill="1" applyBorder="1"/>
    <xf numFmtId="167" fontId="0" fillId="3" borderId="0" xfId="0" applyNumberFormat="1" applyFill="1"/>
    <xf numFmtId="167" fontId="0" fillId="5" borderId="0" xfId="0" applyNumberFormat="1" applyFont="1" applyFill="1"/>
    <xf numFmtId="2" fontId="0" fillId="4" borderId="0" xfId="0" applyNumberFormat="1" applyFill="1"/>
    <xf numFmtId="2" fontId="0" fillId="4" borderId="1" xfId="0" applyNumberFormat="1" applyFill="1" applyBorder="1"/>
    <xf numFmtId="0" fontId="5" fillId="8" borderId="1" xfId="0" applyFont="1" applyFill="1" applyBorder="1"/>
    <xf numFmtId="0" fontId="10" fillId="2" borderId="1" xfId="0" applyFont="1" applyFill="1" applyBorder="1"/>
    <xf numFmtId="2" fontId="10" fillId="2" borderId="1" xfId="0" applyNumberFormat="1" applyFont="1" applyFill="1" applyBorder="1"/>
    <xf numFmtId="0" fontId="0" fillId="3" borderId="1" xfId="0" applyFill="1" applyBorder="1"/>
    <xf numFmtId="2" fontId="0" fillId="3" borderId="1" xfId="0" applyNumberFormat="1" applyFill="1" applyBorder="1"/>
    <xf numFmtId="2" fontId="2" fillId="4" borderId="1" xfId="0" applyNumberFormat="1" applyFont="1" applyFill="1" applyBorder="1"/>
    <xf numFmtId="0" fontId="4" fillId="0" borderId="0" xfId="0" applyFont="1" applyFill="1" applyBorder="1" applyAlignment="1">
      <alignment horizontal="right"/>
    </xf>
    <xf numFmtId="0" fontId="4" fillId="0" borderId="0" xfId="0" applyFont="1" applyAlignment="1">
      <alignment horizontal="right"/>
    </xf>
    <xf numFmtId="0" fontId="4" fillId="0" borderId="1" xfId="0" applyFont="1" applyBorder="1" applyAlignment="1">
      <alignment horizontal="right"/>
    </xf>
    <xf numFmtId="168" fontId="10" fillId="2" borderId="1" xfId="1" applyNumberFormat="1" applyFont="1" applyFill="1" applyBorder="1"/>
    <xf numFmtId="168" fontId="2" fillId="3" borderId="0" xfId="1" applyNumberFormat="1" applyFont="1" applyFill="1"/>
    <xf numFmtId="0" fontId="13" fillId="0" borderId="0" xfId="0" applyFont="1"/>
    <xf numFmtId="0" fontId="0" fillId="0" borderId="0" xfId="0" applyFont="1"/>
    <xf numFmtId="2" fontId="0" fillId="0" borderId="0" xfId="0" applyNumberFormat="1" applyFont="1"/>
    <xf numFmtId="9" fontId="0" fillId="3" borderId="1" xfId="1" applyFont="1" applyFill="1" applyBorder="1"/>
    <xf numFmtId="0" fontId="9" fillId="0" borderId="0" xfId="0" applyFont="1"/>
    <xf numFmtId="0" fontId="14" fillId="0" borderId="0" xfId="0" applyFont="1"/>
    <xf numFmtId="0" fontId="0" fillId="10" borderId="0" xfId="0" applyFill="1"/>
    <xf numFmtId="0" fontId="0" fillId="11" borderId="0" xfId="0" applyFill="1"/>
    <xf numFmtId="0" fontId="12" fillId="0" borderId="0" xfId="0" applyFont="1"/>
    <xf numFmtId="1" fontId="0" fillId="3" borderId="0" xfId="0" applyNumberFormat="1" applyFill="1" applyBorder="1"/>
    <xf numFmtId="167" fontId="0" fillId="0" borderId="0" xfId="0" applyNumberFormat="1" applyFont="1" applyFill="1"/>
    <xf numFmtId="0" fontId="0" fillId="0" borderId="0" xfId="0" applyFont="1" applyFill="1"/>
    <xf numFmtId="0" fontId="0" fillId="0" borderId="0" xfId="0" applyFont="1" applyFill="1" applyAlignment="1">
      <alignment horizontal="right"/>
    </xf>
    <xf numFmtId="0" fontId="9" fillId="0" borderId="0" xfId="0" applyFont="1" applyFill="1"/>
    <xf numFmtId="0" fontId="2" fillId="9" borderId="0" xfId="0" applyFont="1" applyFill="1" applyAlignment="1">
      <alignment horizontal="right"/>
    </xf>
    <xf numFmtId="0" fontId="2" fillId="6" borderId="0" xfId="0" applyFont="1" applyFill="1" applyAlignment="1">
      <alignment horizontal="right"/>
    </xf>
    <xf numFmtId="1" fontId="0" fillId="7" borderId="0" xfId="0" applyNumberFormat="1" applyFill="1"/>
    <xf numFmtId="0" fontId="0" fillId="9" borderId="1" xfId="0" applyFill="1" applyBorder="1"/>
    <xf numFmtId="1" fontId="0" fillId="7" borderId="1" xfId="0" applyNumberFormat="1" applyFill="1" applyBorder="1"/>
    <xf numFmtId="0" fontId="0" fillId="0" borderId="4" xfId="0" applyBorder="1"/>
    <xf numFmtId="0" fontId="0" fillId="0" borderId="0" xfId="0" applyBorder="1"/>
    <xf numFmtId="0" fontId="15" fillId="8" borderId="1" xfId="0" applyFont="1" applyFill="1" applyBorder="1"/>
    <xf numFmtId="2" fontId="0" fillId="4" borderId="0" xfId="0" applyNumberFormat="1" applyFont="1" applyFill="1"/>
    <xf numFmtId="164" fontId="0" fillId="3" borderId="0" xfId="1" applyNumberFormat="1" applyFont="1" applyFill="1"/>
    <xf numFmtId="0" fontId="0" fillId="0" borderId="1" xfId="0" applyFont="1" applyBorder="1"/>
    <xf numFmtId="0" fontId="2" fillId="0" borderId="0" xfId="0" applyFont="1" applyFill="1" applyBorder="1"/>
  </cellXfs>
  <cellStyles count="2">
    <cellStyle name="Normal" xfId="0" builtinId="0"/>
    <cellStyle name="Percent" xfId="1" builtinId="5"/>
  </cellStyles>
  <dxfs count="7">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5C717"/>
        </patternFill>
      </fill>
      <border>
        <left style="thin">
          <color auto="1"/>
        </left>
        <right style="thin">
          <color auto="1"/>
        </right>
        <top style="thin">
          <color auto="1"/>
        </top>
        <bottom style="thin">
          <color auto="1"/>
        </bottom>
        <vertical/>
        <horizontal/>
      </border>
    </dxf>
    <dxf>
      <font>
        <b/>
        <i val="0"/>
      </font>
      <fill>
        <patternFill>
          <bgColor theme="9" tint="-0.24994659260841701"/>
        </patternFill>
      </fill>
      <border>
        <left style="thin">
          <color auto="1"/>
        </left>
        <right style="thin">
          <color auto="1"/>
        </right>
        <top style="thin">
          <color auto="1"/>
        </top>
        <bottom style="thin">
          <color auto="1"/>
        </bottom>
        <vertical/>
        <horizontal/>
      </border>
    </dxf>
    <dxf>
      <fill>
        <patternFill>
          <bgColor rgb="FFFFC000"/>
        </patternFill>
      </fill>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5C717"/>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B3B3"/>
      <color rgb="FFA9FDB1"/>
      <color rgb="FF7CFC88"/>
      <color rgb="FF05C717"/>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sz="1200"/>
              <a:t>Verandering t.o.v.</a:t>
            </a:r>
            <a:r>
              <a:rPr lang="nl-NL" sz="1200" baseline="0"/>
              <a:t> huidige situatie</a:t>
            </a:r>
            <a:endParaRPr lang="nl-NL" sz="1200"/>
          </a:p>
        </c:rich>
      </c:tx>
      <c:layout/>
      <c:overlay val="0"/>
    </c:title>
    <c:autoTitleDeleted val="0"/>
    <c:plotArea>
      <c:layout/>
      <c:barChart>
        <c:barDir val="col"/>
        <c:grouping val="stacked"/>
        <c:varyColors val="0"/>
        <c:ser>
          <c:idx val="0"/>
          <c:order val="0"/>
          <c:tx>
            <c:strRef>
              <c:f>'Voorspellend model'!$L$12</c:f>
              <c:strCache>
                <c:ptCount val="1"/>
                <c:pt idx="0">
                  <c:v>Fiets</c:v>
                </c:pt>
              </c:strCache>
            </c:strRef>
          </c:tx>
          <c:invertIfNegative val="0"/>
          <c:cat>
            <c:strRef>
              <c:f>('Voorspellend model'!$M$11,'Voorspellend model'!$O$11)</c:f>
              <c:strCache>
                <c:ptCount val="2"/>
                <c:pt idx="0">
                  <c:v>Nu</c:v>
                </c:pt>
                <c:pt idx="1">
                  <c:v>Straks</c:v>
                </c:pt>
              </c:strCache>
            </c:strRef>
          </c:cat>
          <c:val>
            <c:numRef>
              <c:f>('Voorspellend model'!$M$12,'Voorspellend model'!$O$12)</c:f>
              <c:numCache>
                <c:formatCode>0.0%</c:formatCode>
                <c:ptCount val="2"/>
                <c:pt idx="0">
                  <c:v>0.17</c:v>
                </c:pt>
                <c:pt idx="1">
                  <c:v>0.25907290453129794</c:v>
                </c:pt>
              </c:numCache>
            </c:numRef>
          </c:val>
        </c:ser>
        <c:ser>
          <c:idx val="1"/>
          <c:order val="1"/>
          <c:tx>
            <c:strRef>
              <c:f>'Voorspellend model'!$L$13</c:f>
              <c:strCache>
                <c:ptCount val="1"/>
                <c:pt idx="0">
                  <c:v>Auto</c:v>
                </c:pt>
              </c:strCache>
            </c:strRef>
          </c:tx>
          <c:invertIfNegative val="0"/>
          <c:cat>
            <c:strRef>
              <c:f>('Voorspellend model'!$M$11,'Voorspellend model'!$O$11)</c:f>
              <c:strCache>
                <c:ptCount val="2"/>
                <c:pt idx="0">
                  <c:v>Nu</c:v>
                </c:pt>
                <c:pt idx="1">
                  <c:v>Straks</c:v>
                </c:pt>
              </c:strCache>
            </c:strRef>
          </c:cat>
          <c:val>
            <c:numRef>
              <c:f>('Voorspellend model'!$M$13,'Voorspellend model'!$O$13)</c:f>
              <c:numCache>
                <c:formatCode>0.0%</c:formatCode>
                <c:ptCount val="2"/>
                <c:pt idx="0">
                  <c:v>0.55000000000000004</c:v>
                </c:pt>
                <c:pt idx="1">
                  <c:v>0.47281550117039645</c:v>
                </c:pt>
              </c:numCache>
            </c:numRef>
          </c:val>
        </c:ser>
        <c:ser>
          <c:idx val="2"/>
          <c:order val="2"/>
          <c:tx>
            <c:strRef>
              <c:f>'Voorspellend model'!$L$14</c:f>
              <c:strCache>
                <c:ptCount val="1"/>
                <c:pt idx="0">
                  <c:v>Bus</c:v>
                </c:pt>
              </c:strCache>
            </c:strRef>
          </c:tx>
          <c:invertIfNegative val="0"/>
          <c:cat>
            <c:strRef>
              <c:f>('Voorspellend model'!$M$11,'Voorspellend model'!$O$11)</c:f>
              <c:strCache>
                <c:ptCount val="2"/>
                <c:pt idx="0">
                  <c:v>Nu</c:v>
                </c:pt>
                <c:pt idx="1">
                  <c:v>Straks</c:v>
                </c:pt>
              </c:strCache>
            </c:strRef>
          </c:cat>
          <c:val>
            <c:numRef>
              <c:f>('Voorspellend model'!$M$14,'Voorspellend model'!$O$14)</c:f>
              <c:numCache>
                <c:formatCode>0.0%</c:formatCode>
                <c:ptCount val="2"/>
                <c:pt idx="0">
                  <c:v>0.12</c:v>
                </c:pt>
                <c:pt idx="1">
                  <c:v>7.6185666136584798E-2</c:v>
                </c:pt>
              </c:numCache>
            </c:numRef>
          </c:val>
        </c:ser>
        <c:ser>
          <c:idx val="3"/>
          <c:order val="3"/>
          <c:tx>
            <c:strRef>
              <c:f>'Voorspellend model'!$L$15</c:f>
              <c:strCache>
                <c:ptCount val="1"/>
                <c:pt idx="0">
                  <c:v>Trein</c:v>
                </c:pt>
              </c:strCache>
            </c:strRef>
          </c:tx>
          <c:invertIfNegative val="0"/>
          <c:cat>
            <c:strRef>
              <c:f>('Voorspellend model'!$M$11,'Voorspellend model'!$O$11)</c:f>
              <c:strCache>
                <c:ptCount val="2"/>
                <c:pt idx="0">
                  <c:v>Nu</c:v>
                </c:pt>
                <c:pt idx="1">
                  <c:v>Straks</c:v>
                </c:pt>
              </c:strCache>
            </c:strRef>
          </c:cat>
          <c:val>
            <c:numRef>
              <c:f>('Voorspellend model'!$M$15,'Voorspellend model'!$O$15)</c:f>
              <c:numCache>
                <c:formatCode>0.0%</c:formatCode>
                <c:ptCount val="2"/>
                <c:pt idx="0">
                  <c:v>0.15999999999999992</c:v>
                </c:pt>
                <c:pt idx="1">
                  <c:v>0.19192592816172074</c:v>
                </c:pt>
              </c:numCache>
            </c:numRef>
          </c:val>
        </c:ser>
        <c:dLbls>
          <c:showLegendKey val="0"/>
          <c:showVal val="0"/>
          <c:showCatName val="0"/>
          <c:showSerName val="0"/>
          <c:showPercent val="0"/>
          <c:showBubbleSize val="0"/>
        </c:dLbls>
        <c:gapWidth val="300"/>
        <c:overlap val="100"/>
        <c:serLines>
          <c:spPr>
            <a:ln>
              <a:prstDash val="dash"/>
            </a:ln>
          </c:spPr>
        </c:serLines>
        <c:axId val="227402496"/>
        <c:axId val="227404032"/>
      </c:barChart>
      <c:catAx>
        <c:axId val="227402496"/>
        <c:scaling>
          <c:orientation val="minMax"/>
        </c:scaling>
        <c:delete val="0"/>
        <c:axPos val="b"/>
        <c:majorTickMark val="none"/>
        <c:minorTickMark val="none"/>
        <c:tickLblPos val="nextTo"/>
        <c:crossAx val="227404032"/>
        <c:crosses val="autoZero"/>
        <c:auto val="1"/>
        <c:lblAlgn val="ctr"/>
        <c:lblOffset val="100"/>
        <c:noMultiLvlLbl val="0"/>
      </c:catAx>
      <c:valAx>
        <c:axId val="227404032"/>
        <c:scaling>
          <c:orientation val="minMax"/>
          <c:max val="1"/>
        </c:scaling>
        <c:delete val="0"/>
        <c:axPos val="l"/>
        <c:majorGridlines>
          <c:spPr>
            <a:ln>
              <a:solidFill>
                <a:schemeClr val="bg1">
                  <a:lumMod val="75000"/>
                </a:schemeClr>
              </a:solidFill>
            </a:ln>
          </c:spPr>
        </c:majorGridlines>
        <c:title>
          <c:tx>
            <c:rich>
              <a:bodyPr/>
              <a:lstStyle/>
              <a:p>
                <a:pPr>
                  <a:defRPr/>
                </a:pPr>
                <a:r>
                  <a:rPr lang="nl-NL"/>
                  <a:t>Marktaandeel</a:t>
                </a:r>
              </a:p>
            </c:rich>
          </c:tx>
          <c:layout/>
          <c:overlay val="0"/>
        </c:title>
        <c:numFmt formatCode="0%" sourceLinked="0"/>
        <c:majorTickMark val="out"/>
        <c:minorTickMark val="none"/>
        <c:tickLblPos val="nextTo"/>
        <c:crossAx val="2274024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sz="1200"/>
              <a:t>Overeenkomst tussen empirie en modeluitkomsten</a:t>
            </a:r>
          </a:p>
        </c:rich>
      </c:tx>
      <c:layout/>
      <c:overlay val="0"/>
    </c:title>
    <c:autoTitleDeleted val="0"/>
    <c:plotArea>
      <c:layout/>
      <c:barChart>
        <c:barDir val="col"/>
        <c:grouping val="stacked"/>
        <c:varyColors val="0"/>
        <c:ser>
          <c:idx val="0"/>
          <c:order val="0"/>
          <c:tx>
            <c:strRef>
              <c:f>'Verklarend model'!$A$12</c:f>
              <c:strCache>
                <c:ptCount val="1"/>
                <c:pt idx="0">
                  <c:v>Fiets</c:v>
                </c:pt>
              </c:strCache>
            </c:strRef>
          </c:tx>
          <c:invertIfNegative val="0"/>
          <c:cat>
            <c:strRef>
              <c:f>('Verklarend model'!$B$11,'Verklarend model'!$Q$11)</c:f>
              <c:strCache>
                <c:ptCount val="2"/>
                <c:pt idx="0">
                  <c:v>Aandeel</c:v>
                </c:pt>
                <c:pt idx="1">
                  <c:v>Model</c:v>
                </c:pt>
              </c:strCache>
            </c:strRef>
          </c:cat>
          <c:val>
            <c:numRef>
              <c:f>('Verklarend model'!$B$12,'Verklarend model'!$Q$12)</c:f>
              <c:numCache>
                <c:formatCode>0.000</c:formatCode>
                <c:ptCount val="2"/>
                <c:pt idx="0" formatCode="0.0%">
                  <c:v>0.17</c:v>
                </c:pt>
                <c:pt idx="1">
                  <c:v>0.17096755942205588</c:v>
                </c:pt>
              </c:numCache>
            </c:numRef>
          </c:val>
        </c:ser>
        <c:ser>
          <c:idx val="1"/>
          <c:order val="1"/>
          <c:tx>
            <c:strRef>
              <c:f>'Verklarend model'!$A$13</c:f>
              <c:strCache>
                <c:ptCount val="1"/>
                <c:pt idx="0">
                  <c:v>Auto</c:v>
                </c:pt>
              </c:strCache>
            </c:strRef>
          </c:tx>
          <c:invertIfNegative val="0"/>
          <c:cat>
            <c:strRef>
              <c:f>('Verklarend model'!$B$11,'Verklarend model'!$Q$11)</c:f>
              <c:strCache>
                <c:ptCount val="2"/>
                <c:pt idx="0">
                  <c:v>Aandeel</c:v>
                </c:pt>
                <c:pt idx="1">
                  <c:v>Model</c:v>
                </c:pt>
              </c:strCache>
            </c:strRef>
          </c:cat>
          <c:val>
            <c:numRef>
              <c:f>('Verklarend model'!$B$13,'Verklarend model'!$Q$13)</c:f>
              <c:numCache>
                <c:formatCode>0.000</c:formatCode>
                <c:ptCount val="2"/>
                <c:pt idx="0" formatCode="0.0%">
                  <c:v>0.55000000000000004</c:v>
                </c:pt>
                <c:pt idx="1">
                  <c:v>0.54980239612981419</c:v>
                </c:pt>
              </c:numCache>
            </c:numRef>
          </c:val>
        </c:ser>
        <c:ser>
          <c:idx val="2"/>
          <c:order val="2"/>
          <c:tx>
            <c:strRef>
              <c:f>'Verklarend model'!$A$14</c:f>
              <c:strCache>
                <c:ptCount val="1"/>
                <c:pt idx="0">
                  <c:v>Bus</c:v>
                </c:pt>
              </c:strCache>
            </c:strRef>
          </c:tx>
          <c:invertIfNegative val="0"/>
          <c:cat>
            <c:strRef>
              <c:f>('Verklarend model'!$B$11,'Verklarend model'!$Q$11)</c:f>
              <c:strCache>
                <c:ptCount val="2"/>
                <c:pt idx="0">
                  <c:v>Aandeel</c:v>
                </c:pt>
                <c:pt idx="1">
                  <c:v>Model</c:v>
                </c:pt>
              </c:strCache>
            </c:strRef>
          </c:cat>
          <c:val>
            <c:numRef>
              <c:f>('Verklarend model'!$B$14,'Verklarend model'!$Q$14)</c:f>
              <c:numCache>
                <c:formatCode>0.000</c:formatCode>
                <c:ptCount val="2"/>
                <c:pt idx="0" formatCode="0.0%">
                  <c:v>0.12</c:v>
                </c:pt>
                <c:pt idx="1">
                  <c:v>0.11821886059098013</c:v>
                </c:pt>
              </c:numCache>
            </c:numRef>
          </c:val>
        </c:ser>
        <c:ser>
          <c:idx val="3"/>
          <c:order val="3"/>
          <c:tx>
            <c:strRef>
              <c:f>'Verklarend model'!$A$15</c:f>
              <c:strCache>
                <c:ptCount val="1"/>
                <c:pt idx="0">
                  <c:v>Trein</c:v>
                </c:pt>
              </c:strCache>
            </c:strRef>
          </c:tx>
          <c:invertIfNegative val="0"/>
          <c:cat>
            <c:strRef>
              <c:f>('Verklarend model'!$B$11,'Verklarend model'!$Q$11)</c:f>
              <c:strCache>
                <c:ptCount val="2"/>
                <c:pt idx="0">
                  <c:v>Aandeel</c:v>
                </c:pt>
                <c:pt idx="1">
                  <c:v>Model</c:v>
                </c:pt>
              </c:strCache>
            </c:strRef>
          </c:cat>
          <c:val>
            <c:numRef>
              <c:f>('Verklarend model'!$B$15,'Verklarend model'!$Q$15)</c:f>
              <c:numCache>
                <c:formatCode>0.000</c:formatCode>
                <c:ptCount val="2"/>
                <c:pt idx="0" formatCode="0.0%">
                  <c:v>0.15999999999999992</c:v>
                </c:pt>
                <c:pt idx="1">
                  <c:v>0.16101118385714983</c:v>
                </c:pt>
              </c:numCache>
            </c:numRef>
          </c:val>
        </c:ser>
        <c:dLbls>
          <c:showLegendKey val="0"/>
          <c:showVal val="0"/>
          <c:showCatName val="0"/>
          <c:showSerName val="0"/>
          <c:showPercent val="0"/>
          <c:showBubbleSize val="0"/>
        </c:dLbls>
        <c:gapWidth val="300"/>
        <c:overlap val="100"/>
        <c:serLines>
          <c:spPr>
            <a:ln>
              <a:prstDash val="dash"/>
            </a:ln>
          </c:spPr>
        </c:serLines>
        <c:axId val="149420288"/>
        <c:axId val="150413312"/>
      </c:barChart>
      <c:catAx>
        <c:axId val="149420288"/>
        <c:scaling>
          <c:orientation val="minMax"/>
        </c:scaling>
        <c:delete val="0"/>
        <c:axPos val="b"/>
        <c:majorTickMark val="none"/>
        <c:minorTickMark val="none"/>
        <c:tickLblPos val="nextTo"/>
        <c:crossAx val="150413312"/>
        <c:crosses val="autoZero"/>
        <c:auto val="1"/>
        <c:lblAlgn val="ctr"/>
        <c:lblOffset val="100"/>
        <c:noMultiLvlLbl val="0"/>
      </c:catAx>
      <c:valAx>
        <c:axId val="150413312"/>
        <c:scaling>
          <c:orientation val="minMax"/>
          <c:max val="1"/>
        </c:scaling>
        <c:delete val="0"/>
        <c:axPos val="l"/>
        <c:majorGridlines>
          <c:spPr>
            <a:ln>
              <a:solidFill>
                <a:schemeClr val="bg1">
                  <a:lumMod val="75000"/>
                </a:schemeClr>
              </a:solidFill>
            </a:ln>
          </c:spPr>
        </c:majorGridlines>
        <c:title>
          <c:tx>
            <c:rich>
              <a:bodyPr/>
              <a:lstStyle/>
              <a:p>
                <a:pPr>
                  <a:defRPr sz="1050"/>
                </a:pPr>
                <a:r>
                  <a:rPr lang="nl-NL" sz="1050"/>
                  <a:t>Marktaandeel</a:t>
                </a:r>
              </a:p>
            </c:rich>
          </c:tx>
          <c:layout/>
          <c:overlay val="0"/>
        </c:title>
        <c:numFmt formatCode="0%" sourceLinked="0"/>
        <c:majorTickMark val="out"/>
        <c:minorTickMark val="none"/>
        <c:tickLblPos val="nextTo"/>
        <c:crossAx val="1494202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NL" sz="1400"/>
              <a:t>Aandeel per modaliteit</a:t>
            </a:r>
            <a:r>
              <a:rPr lang="nl-NL" sz="1400" baseline="0"/>
              <a:t> in forensenverkeer</a:t>
            </a:r>
            <a:endParaRPr lang="nl-NL" sz="1400"/>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'Verklarend model'!$A$12:$A$15</c:f>
              <c:strCache>
                <c:ptCount val="4"/>
                <c:pt idx="0">
                  <c:v>Fiets</c:v>
                </c:pt>
                <c:pt idx="1">
                  <c:v>Auto</c:v>
                </c:pt>
                <c:pt idx="2">
                  <c:v>Bus</c:v>
                </c:pt>
                <c:pt idx="3">
                  <c:v>Trein</c:v>
                </c:pt>
              </c:strCache>
            </c:strRef>
          </c:cat>
          <c:val>
            <c:numRef>
              <c:f>'Verklarend model'!$B$12:$B$15</c:f>
              <c:numCache>
                <c:formatCode>0.0%</c:formatCode>
                <c:ptCount val="4"/>
                <c:pt idx="0">
                  <c:v>0.17</c:v>
                </c:pt>
                <c:pt idx="1">
                  <c:v>0.55000000000000004</c:v>
                </c:pt>
                <c:pt idx="2">
                  <c:v>0.12</c:v>
                </c:pt>
                <c:pt idx="3">
                  <c:v>0.15999999999999992</c:v>
                </c:pt>
              </c:numCache>
            </c:numRef>
          </c:val>
        </c:ser>
        <c:dLbls>
          <c:showLegendKey val="0"/>
          <c:showVal val="0"/>
          <c:showCatName val="0"/>
          <c:showSerName val="0"/>
          <c:showPercent val="1"/>
          <c:showBubbleSize val="0"/>
          <c:showLeaderLines val="1"/>
        </c:dLbls>
        <c:firstSliceAng val="0"/>
      </c:pieChart>
    </c:plotArea>
    <c:legend>
      <c:legendPos val="r"/>
      <c:layout/>
      <c:overlay val="1"/>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T$2" max="100" page="10" val="3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6</xdr:row>
      <xdr:rowOff>76200</xdr:rowOff>
    </xdr:from>
    <xdr:to>
      <xdr:col>0</xdr:col>
      <xdr:colOff>1838325</xdr:colOff>
      <xdr:row>8</xdr:row>
      <xdr:rowOff>142875</xdr:rowOff>
    </xdr:to>
    <xdr:pic>
      <xdr:nvPicPr>
        <xdr:cNvPr id="2" name="Picture 1" descr="MNLmodel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266825"/>
          <a:ext cx="16573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6</xdr:row>
      <xdr:rowOff>38100</xdr:rowOff>
    </xdr:from>
    <xdr:to>
      <xdr:col>0</xdr:col>
      <xdr:colOff>4381500</xdr:colOff>
      <xdr:row>8</xdr:row>
      <xdr:rowOff>180975</xdr:rowOff>
    </xdr:to>
    <xdr:pic>
      <xdr:nvPicPr>
        <xdr:cNvPr id="3" name="Picture 2" descr="MNLmodel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1228725"/>
          <a:ext cx="18764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609599</xdr:colOff>
      <xdr:row>9</xdr:row>
      <xdr:rowOff>233362</xdr:rowOff>
    </xdr:from>
    <xdr:to>
      <xdr:col>23</xdr:col>
      <xdr:colOff>600075</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328611</xdr:colOff>
      <xdr:row>16</xdr:row>
      <xdr:rowOff>157161</xdr:rowOff>
    </xdr:from>
    <xdr:to>
      <xdr:col>21</xdr:col>
      <xdr:colOff>561975</xdr:colOff>
      <xdr:row>30</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10</xdr:row>
      <xdr:rowOff>214312</xdr:rowOff>
    </xdr:from>
    <xdr:to>
      <xdr:col>10</xdr:col>
      <xdr:colOff>28573</xdr:colOff>
      <xdr:row>24</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19050</xdr:colOff>
          <xdr:row>0</xdr:row>
          <xdr:rowOff>123825</xdr:rowOff>
        </xdr:from>
        <xdr:to>
          <xdr:col>19</xdr:col>
          <xdr:colOff>219075</xdr:colOff>
          <xdr:row>2</xdr:row>
          <xdr:rowOff>85725</xdr:rowOff>
        </xdr:to>
        <xdr:sp macro="" textlink="">
          <xdr:nvSpPr>
            <xdr:cNvPr id="3073" name="Spinner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defaultRowHeight="15" x14ac:dyDescent="0.25"/>
  <cols>
    <col min="1" max="1" width="167.85546875" bestFit="1" customWidth="1"/>
  </cols>
  <sheetData>
    <row r="1" spans="1:1" ht="18.75" x14ac:dyDescent="0.3">
      <c r="A1" s="8" t="s">
        <v>56</v>
      </c>
    </row>
    <row r="3" spans="1:1" x14ac:dyDescent="0.25">
      <c r="A3" t="s">
        <v>57</v>
      </c>
    </row>
    <row r="4" spans="1:1" x14ac:dyDescent="0.25">
      <c r="A4" t="s">
        <v>58</v>
      </c>
    </row>
    <row r="5" spans="1:1" x14ac:dyDescent="0.25">
      <c r="A5" t="s">
        <v>59</v>
      </c>
    </row>
    <row r="6" spans="1:1" x14ac:dyDescent="0.25">
      <c r="A6" t="s">
        <v>60</v>
      </c>
    </row>
    <row r="8" spans="1:1" x14ac:dyDescent="0.25">
      <c r="A8" t="s">
        <v>61</v>
      </c>
    </row>
    <row r="11" spans="1:1" x14ac:dyDescent="0.25">
      <c r="A11" t="s">
        <v>66</v>
      </c>
    </row>
    <row r="12" spans="1:1" x14ac:dyDescent="0.25">
      <c r="A12" t="s">
        <v>67</v>
      </c>
    </row>
    <row r="14" spans="1:1" x14ac:dyDescent="0.25">
      <c r="A14" t="s">
        <v>68</v>
      </c>
    </row>
    <row r="15" spans="1:1" x14ac:dyDescent="0.25">
      <c r="A15" t="s">
        <v>70</v>
      </c>
    </row>
    <row r="16" spans="1:1" x14ac:dyDescent="0.25">
      <c r="A16" t="s">
        <v>71</v>
      </c>
    </row>
    <row r="17" spans="1:1" x14ac:dyDescent="0.25">
      <c r="A17" t="s">
        <v>69</v>
      </c>
    </row>
    <row r="18" spans="1:1" x14ac:dyDescent="0.25">
      <c r="A18" t="s">
        <v>72</v>
      </c>
    </row>
    <row r="19" spans="1:1" x14ac:dyDescent="0.25">
      <c r="A19" t="s">
        <v>73</v>
      </c>
    </row>
    <row r="20" spans="1:1" x14ac:dyDescent="0.25">
      <c r="A20"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row r="27" spans="1:1" x14ac:dyDescent="0.25">
      <c r="A27" t="s">
        <v>80</v>
      </c>
    </row>
    <row r="28" spans="1:1" x14ac:dyDescent="0.25">
      <c r="A28" t="s">
        <v>81</v>
      </c>
    </row>
    <row r="29" spans="1:1" x14ac:dyDescent="0.25">
      <c r="A29" s="46" t="s">
        <v>82</v>
      </c>
    </row>
    <row r="30" spans="1:1" x14ac:dyDescent="0.25">
      <c r="A30" t="s">
        <v>83</v>
      </c>
    </row>
    <row r="31" spans="1:1" x14ac:dyDescent="0.25">
      <c r="A31" t="s">
        <v>84</v>
      </c>
    </row>
    <row r="32" spans="1:1" x14ac:dyDescent="0.25">
      <c r="A32" t="s">
        <v>85</v>
      </c>
    </row>
    <row r="33" spans="1:1" x14ac:dyDescent="0.25">
      <c r="A33" t="s">
        <v>94</v>
      </c>
    </row>
    <row r="34" spans="1:1" x14ac:dyDescent="0.25">
      <c r="A34" t="s">
        <v>95</v>
      </c>
    </row>
    <row r="35" spans="1:1" x14ac:dyDescent="0.25">
      <c r="A35" t="s">
        <v>96</v>
      </c>
    </row>
    <row r="36" spans="1:1" x14ac:dyDescent="0.25">
      <c r="A36" t="s">
        <v>97</v>
      </c>
    </row>
    <row r="37" spans="1:1" x14ac:dyDescent="0.25">
      <c r="A37" t="s">
        <v>98</v>
      </c>
    </row>
    <row r="39" spans="1:1" x14ac:dyDescent="0.25">
      <c r="A39" s="2" t="s">
        <v>99</v>
      </c>
    </row>
    <row r="40" spans="1:1" x14ac:dyDescent="0.25">
      <c r="A40" t="s">
        <v>100</v>
      </c>
    </row>
    <row r="41" spans="1:1" x14ac:dyDescent="0.25">
      <c r="A41" t="s">
        <v>101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B15" sqref="B15"/>
    </sheetView>
  </sheetViews>
  <sheetFormatPr defaultRowHeight="15" x14ac:dyDescent="0.25"/>
  <cols>
    <col min="1" max="1" width="13.85546875" customWidth="1"/>
    <col min="2" max="2" width="6.140625" bestFit="1" customWidth="1"/>
    <col min="3" max="3" width="5.85546875" bestFit="1" customWidth="1"/>
    <col min="4" max="4" width="6" customWidth="1"/>
    <col min="5" max="5" width="5.85546875" bestFit="1" customWidth="1"/>
    <col min="6" max="6" width="4.140625" customWidth="1"/>
    <col min="7" max="7" width="5.5703125" bestFit="1" customWidth="1"/>
    <col min="8" max="8" width="5.85546875" bestFit="1" customWidth="1"/>
    <col min="9" max="9" width="4.7109375" bestFit="1" customWidth="1"/>
    <col min="10" max="12" width="5.85546875" bestFit="1" customWidth="1"/>
    <col min="13" max="13" width="6.140625" bestFit="1" customWidth="1"/>
    <col min="14" max="14" width="5.85546875" bestFit="1" customWidth="1"/>
    <col min="15" max="15" width="7" bestFit="1" customWidth="1"/>
    <col min="19" max="19" width="5.28515625" customWidth="1"/>
  </cols>
  <sheetData>
    <row r="1" spans="1:22" ht="18.75" x14ac:dyDescent="0.3">
      <c r="A1" s="42" t="s">
        <v>39</v>
      </c>
    </row>
    <row r="3" spans="1:22" x14ac:dyDescent="0.25">
      <c r="A3" s="47" t="s">
        <v>40</v>
      </c>
      <c r="G3" s="46" t="s">
        <v>42</v>
      </c>
      <c r="L3" s="46" t="s">
        <v>41</v>
      </c>
    </row>
    <row r="4" spans="1:22" x14ac:dyDescent="0.25">
      <c r="A4" s="3"/>
      <c r="B4" s="4" t="s">
        <v>5</v>
      </c>
      <c r="C4" s="4"/>
      <c r="D4" s="4"/>
      <c r="E4" s="4"/>
      <c r="G4" s="4" t="s">
        <v>5</v>
      </c>
      <c r="H4" s="4"/>
      <c r="I4" s="4"/>
      <c r="J4" s="4"/>
      <c r="L4" s="4" t="s">
        <v>5</v>
      </c>
      <c r="M4" s="4"/>
      <c r="N4" s="4"/>
      <c r="O4" s="4"/>
    </row>
    <row r="5" spans="1:22" x14ac:dyDescent="0.25">
      <c r="A5" s="5" t="s">
        <v>0</v>
      </c>
      <c r="B5" s="6" t="s">
        <v>1</v>
      </c>
      <c r="C5" s="6" t="s">
        <v>2</v>
      </c>
      <c r="D5" s="6" t="s">
        <v>3</v>
      </c>
      <c r="E5" s="6" t="s">
        <v>4</v>
      </c>
      <c r="G5" s="6" t="s">
        <v>1</v>
      </c>
      <c r="H5" s="6" t="s">
        <v>2</v>
      </c>
      <c r="I5" s="6" t="s">
        <v>3</v>
      </c>
      <c r="J5" s="6" t="s">
        <v>4</v>
      </c>
      <c r="L5" s="6" t="s">
        <v>1</v>
      </c>
      <c r="M5" s="6" t="s">
        <v>2</v>
      </c>
      <c r="N5" s="6" t="s">
        <v>3</v>
      </c>
      <c r="O5" s="6" t="s">
        <v>4</v>
      </c>
      <c r="Q5" s="17" t="s">
        <v>17</v>
      </c>
      <c r="R5" s="17" t="s">
        <v>18</v>
      </c>
      <c r="S5" s="9"/>
      <c r="V5" s="12"/>
    </row>
    <row r="6" spans="1:22" x14ac:dyDescent="0.25">
      <c r="A6" s="3" t="s">
        <v>6</v>
      </c>
      <c r="B6" s="32"/>
      <c r="C6" s="32">
        <v>0.25</v>
      </c>
      <c r="D6" s="33"/>
      <c r="E6" s="33"/>
      <c r="G6" s="34">
        <f>'Verklarend model'!B5+'Voorspellend model'!B6</f>
        <v>0.75</v>
      </c>
      <c r="H6" s="34">
        <f>'Verklarend model'!C5+'Voorspellend model'!C6</f>
        <v>3</v>
      </c>
      <c r="I6" s="34">
        <f>'Verklarend model'!D5+'Voorspellend model'!D6</f>
        <v>2.25</v>
      </c>
      <c r="J6" s="34">
        <f>'Verklarend model'!E5+'Voorspellend model'!E6</f>
        <v>3.1</v>
      </c>
      <c r="L6" s="45">
        <f>(G6-'Verklarend model'!B5)/'Verklarend model'!B5</f>
        <v>0</v>
      </c>
      <c r="M6" s="45">
        <f>(H6-'Verklarend model'!C5)/'Verklarend model'!C5</f>
        <v>9.0909090909090912E-2</v>
      </c>
      <c r="N6" s="45">
        <f>(I6-'Verklarend model'!D5)/'Verklarend model'!D5</f>
        <v>0</v>
      </c>
      <c r="O6" s="45">
        <f>(J6-'Verklarend model'!E5)/'Verklarend model'!E5</f>
        <v>0</v>
      </c>
      <c r="Q6" s="49">
        <f>MIN(G6:J6)</f>
        <v>0.75</v>
      </c>
      <c r="R6" s="48">
        <f>MAX(G6:J6)</f>
        <v>3.1</v>
      </c>
    </row>
    <row r="7" spans="1:22" x14ac:dyDescent="0.25">
      <c r="A7" s="3" t="s">
        <v>7</v>
      </c>
      <c r="B7" s="32">
        <v>-10</v>
      </c>
      <c r="C7" s="32"/>
      <c r="D7" s="32"/>
      <c r="E7" s="32">
        <v>-5</v>
      </c>
      <c r="G7" s="34">
        <f>'Verklarend model'!B6+'Voorspellend model'!B7</f>
        <v>35</v>
      </c>
      <c r="H7" s="34">
        <f>'Verklarend model'!C6+'Voorspellend model'!C7</f>
        <v>20</v>
      </c>
      <c r="I7" s="34">
        <f>'Verklarend model'!D6+'Voorspellend model'!D7</f>
        <v>40</v>
      </c>
      <c r="J7" s="34">
        <f>'Verklarend model'!E6+'Voorspellend model'!E7</f>
        <v>25</v>
      </c>
      <c r="L7" s="45">
        <f>(G7-'Verklarend model'!B6)/'Verklarend model'!B6</f>
        <v>-0.22222222222222221</v>
      </c>
      <c r="M7" s="45">
        <f>(H7-'Verklarend model'!C6)/'Verklarend model'!C6</f>
        <v>0</v>
      </c>
      <c r="N7" s="45">
        <f>(I7-'Verklarend model'!D6)/'Verklarend model'!D6</f>
        <v>0</v>
      </c>
      <c r="O7" s="45">
        <f>(J7-'Verklarend model'!E6)/'Verklarend model'!E6</f>
        <v>-0.16666666666666666</v>
      </c>
      <c r="Q7" s="49">
        <f>MIN(G7:J7)</f>
        <v>20</v>
      </c>
      <c r="R7" s="48">
        <f>MAX(G7:J7)</f>
        <v>40</v>
      </c>
    </row>
    <row r="8" spans="1:22" x14ac:dyDescent="0.25">
      <c r="A8" s="3" t="s">
        <v>8</v>
      </c>
      <c r="B8" s="32">
        <v>1</v>
      </c>
      <c r="C8" s="32"/>
      <c r="D8" s="32"/>
      <c r="E8" s="32"/>
      <c r="G8" s="34">
        <f>'Verklarend model'!B7+'Voorspellend model'!B8</f>
        <v>5</v>
      </c>
      <c r="H8" s="34">
        <f>'Verklarend model'!C7+'Voorspellend model'!C8</f>
        <v>9</v>
      </c>
      <c r="I8" s="34">
        <f>'Verklarend model'!D7+'Voorspellend model'!D8</f>
        <v>6</v>
      </c>
      <c r="J8" s="34">
        <f>'Verklarend model'!E7+'Voorspellend model'!E8</f>
        <v>7.5</v>
      </c>
      <c r="L8" s="45">
        <f>(G8-'Verklarend model'!B7)/'Verklarend model'!B7</f>
        <v>0.25</v>
      </c>
      <c r="M8" s="45">
        <f>(H8-'Verklarend model'!C7)/'Verklarend model'!C7</f>
        <v>0</v>
      </c>
      <c r="N8" s="45">
        <f>(I8-'Verklarend model'!D7)/'Verklarend model'!D7</f>
        <v>0</v>
      </c>
      <c r="O8" s="45">
        <f>(J8-'Verklarend model'!E7)/'Verklarend model'!E7</f>
        <v>0</v>
      </c>
      <c r="Q8" s="49">
        <f>MAX(G8:J8)</f>
        <v>9</v>
      </c>
      <c r="R8" s="48">
        <f>MIN(G8:J8)</f>
        <v>5</v>
      </c>
    </row>
    <row r="9" spans="1:22" x14ac:dyDescent="0.25">
      <c r="Q9" s="1"/>
    </row>
    <row r="10" spans="1:22" ht="18.75" x14ac:dyDescent="0.3">
      <c r="B10" s="16" t="s">
        <v>35</v>
      </c>
      <c r="C10" s="16"/>
      <c r="D10" s="16"/>
      <c r="E10" s="16"/>
      <c r="J10" s="1"/>
      <c r="K10" s="14"/>
      <c r="L10" s="8" t="s">
        <v>55</v>
      </c>
    </row>
    <row r="11" spans="1:22" ht="18" x14ac:dyDescent="0.35">
      <c r="A11" s="9" t="s">
        <v>9</v>
      </c>
      <c r="B11" s="6" t="s">
        <v>1</v>
      </c>
      <c r="C11" s="6" t="s">
        <v>2</v>
      </c>
      <c r="D11" s="6" t="s">
        <v>3</v>
      </c>
      <c r="E11" s="6" t="s">
        <v>4</v>
      </c>
      <c r="G11" s="37" t="s">
        <v>11</v>
      </c>
      <c r="J11" s="1"/>
      <c r="K11" s="14"/>
      <c r="M11" s="1" t="s">
        <v>37</v>
      </c>
      <c r="O11" s="55" t="s">
        <v>38</v>
      </c>
      <c r="Q11" s="53"/>
      <c r="R11" s="53"/>
      <c r="S11" s="43"/>
    </row>
    <row r="12" spans="1:22" x14ac:dyDescent="0.25">
      <c r="A12" s="31">
        <f>Wkosten</f>
        <v>6</v>
      </c>
      <c r="B12" s="35">
        <f>(G6-$R6)/($Q6-$R6)</f>
        <v>1</v>
      </c>
      <c r="C12" s="35">
        <f>(H6-$R6)/($Q6-$R6)</f>
        <v>4.2553191489361736E-2</v>
      </c>
      <c r="D12" s="35">
        <f>(I6-$R6)/($Q6-$R6)</f>
        <v>0.36170212765957449</v>
      </c>
      <c r="E12" s="35">
        <f>(J6-$R6)/($Q6-$R6)</f>
        <v>0</v>
      </c>
      <c r="G12" s="31">
        <f>Alfa</f>
        <v>0.3</v>
      </c>
      <c r="J12" s="1"/>
      <c r="K12" s="14"/>
      <c r="L12" s="1" t="s">
        <v>1</v>
      </c>
      <c r="M12" s="18">
        <f>AandeelFiets</f>
        <v>0.17</v>
      </c>
      <c r="O12" s="41">
        <f>EXP(Alfa*VoorspeldNutFiets)/VoorspeldNoemer</f>
        <v>0.25907290453129794</v>
      </c>
      <c r="Q12" s="53"/>
      <c r="R12" s="52"/>
      <c r="S12" s="43"/>
    </row>
    <row r="13" spans="1:22" x14ac:dyDescent="0.25">
      <c r="A13" s="31">
        <f>Wreistijd</f>
        <v>5</v>
      </c>
      <c r="B13" s="35">
        <f>(G7-$R7)/($Q7-$R7)</f>
        <v>0.25</v>
      </c>
      <c r="C13" s="35">
        <f>(H7-$R7)/($Q7-$R7)</f>
        <v>1</v>
      </c>
      <c r="D13" s="35">
        <f>(I7-$R7)/($Q7-$R7)</f>
        <v>0</v>
      </c>
      <c r="E13" s="35">
        <f>(J7-$R7)/($Q7-$R7)</f>
        <v>0.75</v>
      </c>
      <c r="J13" s="1"/>
      <c r="K13" s="14"/>
      <c r="L13" s="1" t="s">
        <v>2</v>
      </c>
      <c r="M13" s="18">
        <f>AandeelAuto</f>
        <v>0.55000000000000004</v>
      </c>
      <c r="O13" s="41">
        <f>EXP(Alfa*VoorspeldNutAuto)/VoorspeldNoemer</f>
        <v>0.47281550117039645</v>
      </c>
      <c r="Q13" s="53"/>
      <c r="R13" s="52"/>
      <c r="S13" s="43"/>
    </row>
    <row r="14" spans="1:22" x14ac:dyDescent="0.25">
      <c r="A14" s="31">
        <f>Wcomfort</f>
        <v>4</v>
      </c>
      <c r="B14" s="35">
        <f>(G8-$R8)/($Q8-$R8)</f>
        <v>0</v>
      </c>
      <c r="C14" s="35">
        <f>(H8-$R8)/($Q8-$R8)</f>
        <v>1</v>
      </c>
      <c r="D14" s="35">
        <f>(I8-$R8)/($Q8-$R8)</f>
        <v>0.25</v>
      </c>
      <c r="E14" s="35">
        <f>(J8-$R8)/($Q8-$R8)</f>
        <v>0.625</v>
      </c>
      <c r="G14" s="38" t="s">
        <v>12</v>
      </c>
      <c r="J14" s="1"/>
      <c r="K14" s="14"/>
      <c r="L14" s="1" t="s">
        <v>3</v>
      </c>
      <c r="M14" s="18">
        <f>AandeelBus</f>
        <v>0.12</v>
      </c>
      <c r="O14" s="41">
        <f>EXP(Alfa*VoorspeldNutBus)/VoorspeldNoemer</f>
        <v>7.6185666136584798E-2</v>
      </c>
      <c r="Q14" s="53"/>
      <c r="R14" s="52"/>
      <c r="S14" s="43"/>
    </row>
    <row r="15" spans="1:22" ht="18" x14ac:dyDescent="0.35">
      <c r="A15" s="1" t="s">
        <v>36</v>
      </c>
      <c r="B15" s="36">
        <f>$A$12*B$12+$A$13*B13+$A$14*B$14</f>
        <v>7.25</v>
      </c>
      <c r="C15" s="36">
        <f>$A$12*C$12+$A$13*C$13+$A$14*C$14</f>
        <v>9.2553191489361701</v>
      </c>
      <c r="D15" s="36">
        <f>$A$12*D$12+$A$13*D$13+$A$14*D$14</f>
        <v>3.1702127659574471</v>
      </c>
      <c r="E15" s="36">
        <f>$A$12*E$12+$A$13*E$13+$A$14*E$14</f>
        <v>6.25</v>
      </c>
      <c r="G15" s="64">
        <f>EXP(Alfa*B15)+EXP(Alfa*C15)+EXP(Alfa*D15)+EXP(Alfa*E15)</f>
        <v>33.975707101103794</v>
      </c>
      <c r="J15" s="1"/>
      <c r="K15" s="14"/>
      <c r="L15" s="1" t="s">
        <v>4</v>
      </c>
      <c r="M15" s="18">
        <f>AandeelTrein</f>
        <v>0.15999999999999992</v>
      </c>
      <c r="O15" s="41">
        <f>EXP(Alfa*VoorspeldNutTrein)/VoorspeldNoemer</f>
        <v>0.19192592816172074</v>
      </c>
      <c r="Q15" s="53"/>
      <c r="R15" s="52"/>
      <c r="S15" s="43"/>
    </row>
    <row r="16" spans="1:22" x14ac:dyDescent="0.25">
      <c r="J16" s="1"/>
      <c r="K16" s="14"/>
      <c r="Q16" s="54"/>
      <c r="R16" s="52"/>
      <c r="S16" s="43"/>
    </row>
    <row r="17" spans="2:11" s="43" customFormat="1" x14ac:dyDescent="0.25">
      <c r="K17" s="44"/>
    </row>
    <row r="32" spans="2:11" x14ac:dyDescent="0.25">
      <c r="B32">
        <v>0.15</v>
      </c>
      <c r="D32">
        <v>0.14816039152198898</v>
      </c>
      <c r="F32" t="s">
        <v>11</v>
      </c>
      <c r="G32">
        <v>0.32</v>
      </c>
    </row>
    <row r="33" spans="2:7" x14ac:dyDescent="0.25">
      <c r="B33">
        <v>0.42</v>
      </c>
      <c r="D33">
        <v>0.42564878692583286</v>
      </c>
      <c r="F33" t="s">
        <v>33</v>
      </c>
      <c r="G33">
        <v>2</v>
      </c>
    </row>
    <row r="34" spans="2:7" x14ac:dyDescent="0.25">
      <c r="B34">
        <v>0.19</v>
      </c>
      <c r="D34">
        <v>0.18675260539461475</v>
      </c>
      <c r="F34" t="s">
        <v>32</v>
      </c>
      <c r="G34">
        <v>0</v>
      </c>
    </row>
    <row r="35" spans="2:7" x14ac:dyDescent="0.25">
      <c r="B35">
        <v>0.24</v>
      </c>
      <c r="D35">
        <v>0.23943821615756339</v>
      </c>
      <c r="F35" t="s">
        <v>34</v>
      </c>
      <c r="G35">
        <v>5</v>
      </c>
    </row>
    <row r="37" spans="2:7" x14ac:dyDescent="0.25">
      <c r="B37">
        <v>0.18</v>
      </c>
      <c r="D37">
        <v>0.17527523135238099</v>
      </c>
      <c r="F37" t="s">
        <v>11</v>
      </c>
      <c r="G37">
        <v>0.28999999999999998</v>
      </c>
    </row>
    <row r="38" spans="2:7" x14ac:dyDescent="0.25">
      <c r="B38">
        <v>0.51</v>
      </c>
      <c r="D38">
        <v>0.51621047283257671</v>
      </c>
      <c r="F38" t="s">
        <v>33</v>
      </c>
      <c r="G38">
        <v>1</v>
      </c>
    </row>
    <row r="39" spans="2:7" x14ac:dyDescent="0.25">
      <c r="B39">
        <v>0.12</v>
      </c>
      <c r="D39">
        <v>0.10429344921186538</v>
      </c>
      <c r="F39" t="s">
        <v>32</v>
      </c>
      <c r="G39">
        <v>2</v>
      </c>
    </row>
    <row r="40" spans="2:7" x14ac:dyDescent="0.25">
      <c r="B40">
        <v>0.19000000000000006</v>
      </c>
      <c r="D40">
        <v>0.20422084660317694</v>
      </c>
      <c r="F40" t="s">
        <v>34</v>
      </c>
      <c r="G40">
        <v>4</v>
      </c>
    </row>
  </sheetData>
  <mergeCells count="4">
    <mergeCell ref="G4:J4"/>
    <mergeCell ref="B10:E10"/>
    <mergeCell ref="B4:E4"/>
    <mergeCell ref="L4:O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Q12" sqref="Q12"/>
    </sheetView>
  </sheetViews>
  <sheetFormatPr defaultRowHeight="15" x14ac:dyDescent="0.25"/>
  <cols>
    <col min="1" max="1" width="13.85546875" customWidth="1"/>
    <col min="2" max="2" width="8" bestFit="1" customWidth="1"/>
    <col min="3" max="3" width="6.7109375" customWidth="1"/>
    <col min="4" max="4" width="6.85546875" customWidth="1"/>
    <col min="5" max="5" width="7" customWidth="1"/>
    <col min="6" max="6" width="4.140625" customWidth="1"/>
    <col min="7" max="7" width="5.28515625" bestFit="1" customWidth="1"/>
    <col min="8" max="8" width="8.42578125" bestFit="1" customWidth="1"/>
    <col min="9" max="9" width="4.7109375" bestFit="1" customWidth="1"/>
    <col min="10" max="11" width="5.85546875" bestFit="1" customWidth="1"/>
    <col min="12" max="12" width="5.42578125" bestFit="1" customWidth="1"/>
    <col min="13" max="13" width="5.85546875" bestFit="1" customWidth="1"/>
    <col min="14" max="14" width="5" customWidth="1"/>
    <col min="15" max="15" width="5.85546875" customWidth="1"/>
    <col min="19" max="19" width="5.28515625" customWidth="1"/>
  </cols>
  <sheetData>
    <row r="1" spans="1:22" ht="18.75" x14ac:dyDescent="0.3">
      <c r="A1" t="s">
        <v>62</v>
      </c>
    </row>
    <row r="2" spans="1:22" x14ac:dyDescent="0.25">
      <c r="A2" s="62"/>
    </row>
    <row r="3" spans="1:22" x14ac:dyDescent="0.25">
      <c r="A3" s="61"/>
      <c r="B3" s="4" t="s">
        <v>5</v>
      </c>
      <c r="C3" s="4"/>
      <c r="D3" s="4"/>
      <c r="E3" s="4"/>
      <c r="J3" s="16" t="s">
        <v>16</v>
      </c>
      <c r="K3" s="16"/>
      <c r="L3" s="16"/>
      <c r="M3" s="16"/>
    </row>
    <row r="4" spans="1:22" ht="18" x14ac:dyDescent="0.35">
      <c r="A4" s="5" t="s">
        <v>0</v>
      </c>
      <c r="B4" s="39" t="s">
        <v>1</v>
      </c>
      <c r="C4" s="39" t="s">
        <v>2</v>
      </c>
      <c r="D4" s="39" t="s">
        <v>3</v>
      </c>
      <c r="E4" s="39" t="s">
        <v>4</v>
      </c>
      <c r="G4" s="17" t="s">
        <v>17</v>
      </c>
      <c r="H4" s="17" t="s">
        <v>18</v>
      </c>
      <c r="J4" s="39" t="s">
        <v>1</v>
      </c>
      <c r="K4" s="39" t="s">
        <v>2</v>
      </c>
      <c r="L4" s="39" t="s">
        <v>3</v>
      </c>
      <c r="M4" s="39" t="s">
        <v>4</v>
      </c>
      <c r="O4" s="9" t="s">
        <v>9</v>
      </c>
      <c r="Q4" s="11" t="s">
        <v>10</v>
      </c>
      <c r="R4" s="11"/>
      <c r="S4" s="9"/>
      <c r="T4" s="12" t="s">
        <v>11</v>
      </c>
      <c r="V4" s="12"/>
    </row>
    <row r="5" spans="1:22" x14ac:dyDescent="0.25">
      <c r="A5" s="3" t="s">
        <v>6</v>
      </c>
      <c r="B5" s="3">
        <v>0.75</v>
      </c>
      <c r="C5" s="3">
        <v>2.75</v>
      </c>
      <c r="D5" s="7">
        <v>2.25</v>
      </c>
      <c r="E5" s="7">
        <v>3.1</v>
      </c>
      <c r="G5" s="49">
        <f>MIN(B5:E5)</f>
        <v>0.75</v>
      </c>
      <c r="H5" s="48">
        <f>MAX(B5:E5)</f>
        <v>3.1</v>
      </c>
      <c r="J5" s="30">
        <f>(B5-$H5)/($G5-$H5)</f>
        <v>1</v>
      </c>
      <c r="K5" s="30">
        <f t="shared" ref="K5:M5" si="0">(C5-$H5)/($G5-$H5)</f>
        <v>0.14893617021276598</v>
      </c>
      <c r="L5" s="30">
        <f t="shared" si="0"/>
        <v>0.36170212765957449</v>
      </c>
      <c r="M5" s="30">
        <f t="shared" si="0"/>
        <v>0</v>
      </c>
      <c r="O5" s="63">
        <f>Wkosten</f>
        <v>6</v>
      </c>
      <c r="Q5" s="1" t="s">
        <v>1</v>
      </c>
      <c r="R5" s="30">
        <f>$O$5*J$5+$O$6*J6+$O$7*J$7</f>
        <v>6</v>
      </c>
      <c r="T5" s="63">
        <f>Alfa</f>
        <v>0.3</v>
      </c>
    </row>
    <row r="6" spans="1:22" x14ac:dyDescent="0.25">
      <c r="A6" s="3" t="s">
        <v>7</v>
      </c>
      <c r="B6" s="3">
        <v>45</v>
      </c>
      <c r="C6" s="3">
        <v>20</v>
      </c>
      <c r="D6" s="3">
        <v>40</v>
      </c>
      <c r="E6" s="3">
        <v>30</v>
      </c>
      <c r="G6" s="49">
        <f>MIN(B6:E6)</f>
        <v>20</v>
      </c>
      <c r="H6" s="48">
        <f>MAX(B6:E6)</f>
        <v>45</v>
      </c>
      <c r="J6" s="30">
        <f t="shared" ref="J6:J7" si="1">(B6-$H6)/($G6-$H6)</f>
        <v>0</v>
      </c>
      <c r="K6" s="30">
        <f t="shared" ref="K6:K7" si="2">(C6-$H6)/($G6-$H6)</f>
        <v>1</v>
      </c>
      <c r="L6" s="30">
        <f t="shared" ref="L6:L7" si="3">(D6-$H6)/($G6-$H6)</f>
        <v>0.2</v>
      </c>
      <c r="M6" s="30">
        <f t="shared" ref="M6:M7" si="4">(E6-$H6)/($G6-$H6)</f>
        <v>0.6</v>
      </c>
      <c r="O6" s="63">
        <f>Wreistijd</f>
        <v>5</v>
      </c>
      <c r="Q6" s="1" t="s">
        <v>2</v>
      </c>
      <c r="R6" s="30">
        <f>$O$5*K$5+$O$6*K$6+$O$7*K$7</f>
        <v>9.8936170212765955</v>
      </c>
    </row>
    <row r="7" spans="1:22" x14ac:dyDescent="0.25">
      <c r="A7" s="3" t="s">
        <v>8</v>
      </c>
      <c r="B7" s="3">
        <v>4</v>
      </c>
      <c r="C7" s="3">
        <v>9</v>
      </c>
      <c r="D7" s="3">
        <v>6</v>
      </c>
      <c r="E7" s="3">
        <v>7.5</v>
      </c>
      <c r="G7" s="49">
        <f>MAX(B7:E7)</f>
        <v>9</v>
      </c>
      <c r="H7" s="48">
        <f>MIN(B7:E7)</f>
        <v>4</v>
      </c>
      <c r="J7" s="30">
        <f t="shared" si="1"/>
        <v>0</v>
      </c>
      <c r="K7" s="30">
        <f t="shared" si="2"/>
        <v>1</v>
      </c>
      <c r="L7" s="30">
        <f t="shared" si="3"/>
        <v>0.4</v>
      </c>
      <c r="M7" s="30">
        <f t="shared" si="4"/>
        <v>0.7</v>
      </c>
      <c r="O7" s="63">
        <f>Wcomfort</f>
        <v>4</v>
      </c>
      <c r="Q7" s="1" t="s">
        <v>3</v>
      </c>
      <c r="R7" s="30">
        <f>$O$5*L$5+$O$6*L$6+$O$7*L$7</f>
        <v>4.7702127659574476</v>
      </c>
      <c r="T7" s="1" t="s">
        <v>12</v>
      </c>
    </row>
    <row r="8" spans="1:22" x14ac:dyDescent="0.25">
      <c r="Q8" s="1" t="s">
        <v>4</v>
      </c>
      <c r="R8" s="30">
        <f>$O$5*M$5+$O$6*M$6+$O$7*M$7</f>
        <v>5.8</v>
      </c>
      <c r="T8" s="29">
        <f>EXP(Alfa*VerklaardNutFiets)+EXP(Alfa*VerklaardNutAuto)+EXP(Alfa*VerklaardNutBus)+EXP(Alfa*VerklaardNutTrein)</f>
        <v>35.384768226576803</v>
      </c>
    </row>
    <row r="9" spans="1:22" x14ac:dyDescent="0.25">
      <c r="I9" s="1"/>
      <c r="J9" s="14"/>
    </row>
    <row r="10" spans="1:22" ht="18.75" x14ac:dyDescent="0.3">
      <c r="A10" s="8" t="s">
        <v>63</v>
      </c>
    </row>
    <row r="11" spans="1:22" ht="17.25" x14ac:dyDescent="0.25">
      <c r="A11" s="2" t="s">
        <v>64</v>
      </c>
      <c r="B11" s="2" t="s">
        <v>65</v>
      </c>
      <c r="P11" s="1" t="s">
        <v>14</v>
      </c>
      <c r="Q11" s="1" t="s">
        <v>15</v>
      </c>
      <c r="R11" t="s">
        <v>31</v>
      </c>
      <c r="S11" s="50" t="s">
        <v>53</v>
      </c>
    </row>
    <row r="12" spans="1:22" x14ac:dyDescent="0.25">
      <c r="A12" s="66" t="s">
        <v>1</v>
      </c>
      <c r="B12" s="40">
        <v>0.17</v>
      </c>
      <c r="O12" s="1" t="s">
        <v>1</v>
      </c>
      <c r="P12" s="13">
        <f>AandeelFiets</f>
        <v>0.17</v>
      </c>
      <c r="Q12" s="65">
        <f>EXP(Alfa*VerklaardNutFiets)/VerklaardNoemer</f>
        <v>0.17096755942205588</v>
      </c>
      <c r="R12" s="27">
        <f>(B12-Q12)*(B12-Q12)</f>
        <v>9.3617123520908763E-7</v>
      </c>
    </row>
    <row r="13" spans="1:22" x14ac:dyDescent="0.25">
      <c r="A13" s="66" t="s">
        <v>2</v>
      </c>
      <c r="B13" s="40">
        <v>0.55000000000000004</v>
      </c>
      <c r="O13" s="1" t="s">
        <v>2</v>
      </c>
      <c r="P13" s="13">
        <f>AandeelAuto</f>
        <v>0.55000000000000004</v>
      </c>
      <c r="Q13" s="65">
        <f>EXP(Alfa*VerklaardNutAuto)/VerklaardNoemer</f>
        <v>0.54980239612981419</v>
      </c>
      <c r="R13" s="27">
        <f>(B13-Q13)*(B13-Q13)</f>
        <v>3.9047289512429597E-8</v>
      </c>
    </row>
    <row r="14" spans="1:22" x14ac:dyDescent="0.25">
      <c r="A14" s="66" t="s">
        <v>3</v>
      </c>
      <c r="B14" s="40">
        <v>0.12</v>
      </c>
      <c r="O14" s="1" t="s">
        <v>3</v>
      </c>
      <c r="P14" s="13">
        <f>AandeelBus</f>
        <v>0.12</v>
      </c>
      <c r="Q14" s="65">
        <f>EXP(Alfa*VerklaardNutBus)/VerklaardNoemer</f>
        <v>0.11821886059098013</v>
      </c>
      <c r="R14" s="27">
        <f>(B14-Q14)*(B14-Q14)</f>
        <v>3.1724575943636184E-6</v>
      </c>
    </row>
    <row r="15" spans="1:22" x14ac:dyDescent="0.25">
      <c r="A15" s="66" t="s">
        <v>4</v>
      </c>
      <c r="B15" s="40">
        <f>1-SUM(B12:B14)</f>
        <v>0.15999999999999992</v>
      </c>
      <c r="O15" s="1" t="s">
        <v>4</v>
      </c>
      <c r="P15" s="13">
        <f>AandeelTrein</f>
        <v>0.15999999999999992</v>
      </c>
      <c r="Q15" s="65">
        <f>EXP(Alfa*VerklaardNutTrein)/VerklaardNoemer</f>
        <v>0.16101118385714983</v>
      </c>
      <c r="R15" s="27">
        <f>(B15-Q15)*(B15-Q15)</f>
        <v>1.0224927929605604E-6</v>
      </c>
    </row>
    <row r="16" spans="1:22" x14ac:dyDescent="0.25">
      <c r="Q16" s="15" t="s">
        <v>13</v>
      </c>
      <c r="R16" s="28">
        <f>SUM(R12:R15)</f>
        <v>5.1701689120456965E-6</v>
      </c>
      <c r="S16" s="50" t="s">
        <v>54</v>
      </c>
    </row>
  </sheetData>
  <mergeCells count="3">
    <mergeCell ref="B3:E3"/>
    <mergeCell ref="Q4:R4"/>
    <mergeCell ref="J3:M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1"/>
  <sheetViews>
    <sheetView workbookViewId="0">
      <selection activeCell="S25" sqref="S25"/>
    </sheetView>
  </sheetViews>
  <sheetFormatPr defaultRowHeight="15" x14ac:dyDescent="0.25"/>
  <cols>
    <col min="1" max="1" width="5.85546875" bestFit="1" customWidth="1"/>
    <col min="2" max="4" width="4" bestFit="1" customWidth="1"/>
    <col min="5" max="8" width="5.7109375" customWidth="1"/>
    <col min="9" max="9" width="9.85546875" customWidth="1"/>
    <col min="10" max="13" width="5.5703125" bestFit="1" customWidth="1"/>
    <col min="14" max="14" width="7.85546875" customWidth="1"/>
    <col min="15" max="17" width="4" style="25" bestFit="1" customWidth="1"/>
    <col min="21" max="21" width="4.140625" customWidth="1"/>
    <col min="22" max="22" width="5.5703125" bestFit="1" customWidth="1"/>
    <col min="23" max="23" width="5.85546875" bestFit="1" customWidth="1"/>
    <col min="24" max="24" width="4.7109375" bestFit="1" customWidth="1"/>
    <col min="25" max="25" width="5.85546875" bestFit="1" customWidth="1"/>
  </cols>
  <sheetData>
    <row r="1" spans="1:25" ht="15.75" thickBot="1" x14ac:dyDescent="0.3">
      <c r="A1" s="2" t="s">
        <v>19</v>
      </c>
      <c r="B1" s="57" t="s">
        <v>20</v>
      </c>
      <c r="C1" s="57" t="s">
        <v>21</v>
      </c>
      <c r="D1" s="57" t="s">
        <v>22</v>
      </c>
      <c r="E1" s="20" t="s">
        <v>23</v>
      </c>
      <c r="F1" s="20" t="s">
        <v>24</v>
      </c>
      <c r="G1" s="20" t="s">
        <v>25</v>
      </c>
      <c r="H1" s="20" t="s">
        <v>26</v>
      </c>
      <c r="I1" s="15" t="s">
        <v>12</v>
      </c>
      <c r="J1" s="21" t="s">
        <v>27</v>
      </c>
      <c r="K1" s="21" t="s">
        <v>28</v>
      </c>
      <c r="L1" s="21" t="s">
        <v>29</v>
      </c>
      <c r="M1" s="21" t="s">
        <v>30</v>
      </c>
      <c r="N1" s="56" t="s">
        <v>86</v>
      </c>
      <c r="O1" s="56" t="s">
        <v>20</v>
      </c>
      <c r="P1" s="56" t="s">
        <v>21</v>
      </c>
      <c r="Q1" s="56" t="s">
        <v>22</v>
      </c>
      <c r="S1" s="2" t="s">
        <v>11</v>
      </c>
      <c r="V1" s="16" t="s">
        <v>16</v>
      </c>
      <c r="W1" s="16"/>
      <c r="X1" s="16"/>
      <c r="Y1" s="16"/>
    </row>
    <row r="2" spans="1:25" ht="15.75" thickBot="1" x14ac:dyDescent="0.3">
      <c r="A2">
        <v>0</v>
      </c>
      <c r="B2" s="51">
        <f>INT(A2/100)</f>
        <v>0</v>
      </c>
      <c r="C2" s="51">
        <f>INT((A2-100*B2)/10)</f>
        <v>0</v>
      </c>
      <c r="D2" s="51">
        <f>A2-100*B2-10*C2</f>
        <v>0</v>
      </c>
      <c r="E2" s="14">
        <f>Alfa*($B2*V$3+$C2*V$4+$D2*V$5)</f>
        <v>0</v>
      </c>
      <c r="F2" s="14">
        <f>Alfa*($B2*W$3+$C2*W$4+$D2*W$5)</f>
        <v>0</v>
      </c>
      <c r="G2" s="14">
        <f>Alfa*($B2*X$3+$C2*X$4+$D2*X$5)</f>
        <v>0</v>
      </c>
      <c r="H2" s="14">
        <f>Alfa*($B2*Y$3+$C2*Y$4+$D2*Y$5)</f>
        <v>0</v>
      </c>
      <c r="I2" s="19">
        <f>EXP(E2)+EXP(F2)+EXP(G2)+EXP(H2)</f>
        <v>4</v>
      </c>
      <c r="J2" s="22">
        <f>EXP(E2)/$I2</f>
        <v>0.25</v>
      </c>
      <c r="K2" s="22">
        <f t="shared" ref="K2:M2" si="0">EXP(F2)/$I2</f>
        <v>0.25</v>
      </c>
      <c r="L2" s="22">
        <f t="shared" si="0"/>
        <v>0.25</v>
      </c>
      <c r="M2" s="22">
        <f t="shared" si="0"/>
        <v>0.25</v>
      </c>
      <c r="N2" s="23">
        <f>SUM((J2-AandeelFiets)^2,(K2-AandeelAuto)^2,(L2-AandeelBus)^2,(M2-AandeelTrein)^2)</f>
        <v>0.12140000000000004</v>
      </c>
      <c r="O2" s="58" t="str">
        <f>IF($N2=LeastSquares,B2,"")</f>
        <v/>
      </c>
      <c r="P2" s="58" t="str">
        <f>IF($N2=LeastSquares,C2,"")</f>
        <v/>
      </c>
      <c r="Q2" s="58" t="str">
        <f>IF($N2=LeastSquares,D2,"")</f>
        <v/>
      </c>
      <c r="S2" s="26">
        <f>T2/100</f>
        <v>0.3</v>
      </c>
      <c r="T2">
        <v>30</v>
      </c>
      <c r="V2" s="6" t="s">
        <v>1</v>
      </c>
      <c r="W2" s="6" t="s">
        <v>2</v>
      </c>
      <c r="X2" s="6" t="s">
        <v>3</v>
      </c>
      <c r="Y2" s="6" t="s">
        <v>4</v>
      </c>
    </row>
    <row r="3" spans="1:25" x14ac:dyDescent="0.25">
      <c r="A3">
        <v>1</v>
      </c>
      <c r="B3" s="51">
        <f t="shared" ref="B3:B66" si="1">INT(A3/100)</f>
        <v>0</v>
      </c>
      <c r="C3" s="51">
        <f t="shared" ref="C3:C66" si="2">INT((A3-100*B3)/10)</f>
        <v>0</v>
      </c>
      <c r="D3" s="51">
        <f t="shared" ref="D3:D66" si="3">A3-100*B3-10*C3</f>
        <v>1</v>
      </c>
      <c r="E3" s="14">
        <f>Alfa*($B3*V$3+$C3*V$4+$D3*V$5)</f>
        <v>0</v>
      </c>
      <c r="F3" s="14">
        <f>Alfa*($B3*W$3+$C3*W$4+$D3*W$5)</f>
        <v>0.3</v>
      </c>
      <c r="G3" s="14">
        <f>Alfa*($B3*X$3+$C3*X$4+$D3*X$5)</f>
        <v>0.12</v>
      </c>
      <c r="H3" s="14">
        <f>Alfa*($B3*Y$3+$C3*Y$4+$D3*Y$5)</f>
        <v>0.21</v>
      </c>
      <c r="I3" s="19">
        <f t="shared" ref="I3:I66" si="4">EXP(E3)+EXP(F3)+EXP(G3)+EXP(H3)</f>
        <v>4.7110337191121223</v>
      </c>
      <c r="J3" s="22">
        <f t="shared" ref="J3:J66" si="5">EXP(E3)/$I3</f>
        <v>0.21226763797998621</v>
      </c>
      <c r="K3" s="22">
        <f t="shared" ref="K3:K66" si="6">EXP(F3)/$I3</f>
        <v>0.2865313406906389</v>
      </c>
      <c r="L3" s="22">
        <f t="shared" ref="L3:L66" si="7">EXP(G3)/$I3</f>
        <v>0.23933109351462517</v>
      </c>
      <c r="M3" s="22">
        <f t="shared" ref="M3:M66" si="8">EXP(H3)/$I3</f>
        <v>0.26186992781474966</v>
      </c>
      <c r="N3" s="23">
        <f>SUM((J3-AandeelFiets)^2,(K3-AandeelAuto)^2,(L3-AandeelBus)^2,(M3-AandeelTrein)^2)</f>
        <v>9.5819679731057927E-2</v>
      </c>
      <c r="O3" s="58" t="str">
        <f>IF($N3=LeastSquares,B3,"")</f>
        <v/>
      </c>
      <c r="P3" s="58" t="str">
        <f>IF($N3=LeastSquares,C3,"")</f>
        <v/>
      </c>
      <c r="Q3" s="58" t="str">
        <f>IF($N3=LeastSquares,D3,"")</f>
        <v/>
      </c>
      <c r="V3" s="35">
        <f>'Verklarend model'!J5</f>
        <v>1</v>
      </c>
      <c r="W3" s="35">
        <f>'Verklarend model'!K5</f>
        <v>0.14893617021276598</v>
      </c>
      <c r="X3" s="35">
        <f>'Verklarend model'!L5</f>
        <v>0.36170212765957449</v>
      </c>
      <c r="Y3" s="35">
        <f>'Verklarend model'!M5</f>
        <v>0</v>
      </c>
    </row>
    <row r="4" spans="1:25" x14ac:dyDescent="0.25">
      <c r="A4">
        <v>2</v>
      </c>
      <c r="B4" s="51">
        <f t="shared" si="1"/>
        <v>0</v>
      </c>
      <c r="C4" s="51">
        <f t="shared" si="2"/>
        <v>0</v>
      </c>
      <c r="D4" s="51">
        <f t="shared" si="3"/>
        <v>2</v>
      </c>
      <c r="E4" s="14">
        <f>Alfa*($B4*V$3+$C4*V$4+$D4*V$5)</f>
        <v>0</v>
      </c>
      <c r="F4" s="14">
        <f>Alfa*($B4*W$3+$C4*W$4+$D4*W$5)</f>
        <v>0.6</v>
      </c>
      <c r="G4" s="14">
        <f>Alfa*($B4*X$3+$C4*X$4+$D4*X$5)</f>
        <v>0.24</v>
      </c>
      <c r="H4" s="14">
        <f>Alfa*($B4*Y$3+$C4*Y$4+$D4*Y$5)</f>
        <v>0.42</v>
      </c>
      <c r="I4" s="19">
        <f t="shared" si="4"/>
        <v>5.6153295063305473</v>
      </c>
      <c r="J4" s="22">
        <f t="shared" si="5"/>
        <v>0.1780839394861212</v>
      </c>
      <c r="K4" s="22">
        <f t="shared" si="6"/>
        <v>0.32449009418526714</v>
      </c>
      <c r="L4" s="22">
        <f t="shared" si="7"/>
        <v>0.22638905675762003</v>
      </c>
      <c r="M4" s="22">
        <f t="shared" si="8"/>
        <v>0.27103690957099164</v>
      </c>
      <c r="N4" s="23">
        <f>SUM((J4-AandeelFiets)^2,(K4-AandeelAuto)^2,(L4-AandeelBus)^2,(M4-AandeelTrein)^2)</f>
        <v>7.4567894383037653E-2</v>
      </c>
      <c r="O4" s="58" t="str">
        <f>IF($N4=LeastSquares,B4,"")</f>
        <v/>
      </c>
      <c r="P4" s="58" t="str">
        <f>IF($N4=LeastSquares,C4,"")</f>
        <v/>
      </c>
      <c r="Q4" s="58" t="str">
        <f>IF($N4=LeastSquares,D4,"")</f>
        <v/>
      </c>
      <c r="V4" s="35">
        <f>'Verklarend model'!J6</f>
        <v>0</v>
      </c>
      <c r="W4" s="35">
        <f>'Verklarend model'!K6</f>
        <v>1</v>
      </c>
      <c r="X4" s="35">
        <f>'Verklarend model'!L6</f>
        <v>0.2</v>
      </c>
      <c r="Y4" s="35">
        <f>'Verklarend model'!M6</f>
        <v>0.6</v>
      </c>
    </row>
    <row r="5" spans="1:25" x14ac:dyDescent="0.25">
      <c r="A5">
        <v>3</v>
      </c>
      <c r="B5" s="51">
        <f t="shared" si="1"/>
        <v>0</v>
      </c>
      <c r="C5" s="51">
        <f t="shared" si="2"/>
        <v>0</v>
      </c>
      <c r="D5" s="51">
        <f t="shared" si="3"/>
        <v>3</v>
      </c>
      <c r="E5" s="14">
        <f>Alfa*($B5*V$3+$C5*V$4+$D5*V$5)</f>
        <v>0</v>
      </c>
      <c r="F5" s="14">
        <f>Alfa*($B5*W$3+$C5*W$4+$D5*W$5)</f>
        <v>0.89999999999999991</v>
      </c>
      <c r="G5" s="14">
        <f>Alfa*($B5*X$3+$C5*X$4+$D5*X$5)</f>
        <v>0.36000000000000004</v>
      </c>
      <c r="H5" s="14">
        <f>Alfa*($B5*Y$3+$C5*Y$4+$D5*Y$5)</f>
        <v>0.62999999999999989</v>
      </c>
      <c r="I5" s="19">
        <f t="shared" si="4"/>
        <v>6.7705431049816331</v>
      </c>
      <c r="J5" s="22">
        <f t="shared" si="5"/>
        <v>0.1476986387198716</v>
      </c>
      <c r="K5" s="22">
        <f t="shared" si="6"/>
        <v>0.36328003130904246</v>
      </c>
      <c r="L5" s="22">
        <f t="shared" si="7"/>
        <v>0.2117008033677128</v>
      </c>
      <c r="M5" s="22">
        <f t="shared" si="8"/>
        <v>0.27732052660337303</v>
      </c>
      <c r="N5" s="23">
        <f>SUM((J5-AandeelFiets)^2,(K5-AandeelAuto)^2,(L5-AandeelBus)^2,(M5-AandeelTrein)^2)</f>
        <v>5.75348407236757E-2</v>
      </c>
      <c r="O5" s="58" t="str">
        <f>IF($N5=LeastSquares,B5,"")</f>
        <v/>
      </c>
      <c r="P5" s="58" t="str">
        <f>IF($N5=LeastSquares,C5,"")</f>
        <v/>
      </c>
      <c r="Q5" s="58" t="str">
        <f>IF($N5=LeastSquares,D5,"")</f>
        <v/>
      </c>
      <c r="V5" s="35">
        <f>'Verklarend model'!J7</f>
        <v>0</v>
      </c>
      <c r="W5" s="35">
        <f>'Verklarend model'!K7</f>
        <v>1</v>
      </c>
      <c r="X5" s="35">
        <f>'Verklarend model'!L7</f>
        <v>0.4</v>
      </c>
      <c r="Y5" s="35">
        <f>'Verklarend model'!M7</f>
        <v>0.7</v>
      </c>
    </row>
    <row r="6" spans="1:25" x14ac:dyDescent="0.25">
      <c r="A6">
        <v>4</v>
      </c>
      <c r="B6" s="51">
        <f t="shared" si="1"/>
        <v>0</v>
      </c>
      <c r="C6" s="51">
        <f t="shared" si="2"/>
        <v>0</v>
      </c>
      <c r="D6" s="51">
        <f t="shared" si="3"/>
        <v>4</v>
      </c>
      <c r="E6" s="14">
        <f>Alfa*($B6*V$3+$C6*V$4+$D6*V$5)</f>
        <v>0</v>
      </c>
      <c r="F6" s="14">
        <f>Alfa*($B6*W$3+$C6*W$4+$D6*W$5)</f>
        <v>1.2</v>
      </c>
      <c r="G6" s="14">
        <f>Alfa*($B6*X$3+$C6*X$4+$D6*X$5)</f>
        <v>0.48</v>
      </c>
      <c r="H6" s="14">
        <f>Alfa*($B6*Y$3+$C6*Y$4+$D6*Y$5)</f>
        <v>0.84</v>
      </c>
      <c r="I6" s="19">
        <f t="shared" si="4"/>
        <v>8.2525583017105326</v>
      </c>
      <c r="J6" s="22">
        <f t="shared" si="5"/>
        <v>0.12117454532768669</v>
      </c>
      <c r="K6" s="22">
        <f t="shared" si="6"/>
        <v>0.4023136585473594</v>
      </c>
      <c r="L6" s="22">
        <f t="shared" si="7"/>
        <v>0.19582708090143694</v>
      </c>
      <c r="M6" s="22">
        <f t="shared" si="8"/>
        <v>0.28068471522351696</v>
      </c>
      <c r="N6" s="23">
        <f>SUM((J6-AandeelFiets)^2,(K6-AandeelAuto)^2,(L6-AandeelBus)^2,(M6-AandeelTrein)^2)</f>
        <v>4.4509727162238555E-2</v>
      </c>
      <c r="O6" s="58" t="str">
        <f>IF($N6=LeastSquares,B6,"")</f>
        <v/>
      </c>
      <c r="P6" s="58" t="str">
        <f>IF($N6=LeastSquares,C6,"")</f>
        <v/>
      </c>
      <c r="Q6" s="58" t="str">
        <f>IF($N6=LeastSquares,D6,"")</f>
        <v/>
      </c>
      <c r="S6" s="2" t="s">
        <v>48</v>
      </c>
    </row>
    <row r="7" spans="1:25" x14ac:dyDescent="0.25">
      <c r="A7">
        <v>5</v>
      </c>
      <c r="B7" s="51">
        <f t="shared" si="1"/>
        <v>0</v>
      </c>
      <c r="C7" s="51">
        <f t="shared" si="2"/>
        <v>0</v>
      </c>
      <c r="D7" s="51">
        <f t="shared" si="3"/>
        <v>5</v>
      </c>
      <c r="E7" s="14">
        <f>Alfa*($B7*V$3+$C7*V$4+$D7*V$5)</f>
        <v>0</v>
      </c>
      <c r="F7" s="14">
        <f>Alfa*($B7*W$3+$C7*W$4+$D7*W$5)</f>
        <v>1.5</v>
      </c>
      <c r="G7" s="14">
        <f>Alfa*($B7*X$3+$C7*X$4+$D7*X$5)</f>
        <v>0.6</v>
      </c>
      <c r="H7" s="14">
        <f>Alfa*($B7*Y$3+$C7*Y$4+$D7*Y$5)</f>
        <v>1.05</v>
      </c>
      <c r="I7" s="19">
        <f t="shared" si="4"/>
        <v>10.161458988791738</v>
      </c>
      <c r="J7" s="22">
        <f t="shared" si="5"/>
        <v>9.8411064897571995E-2</v>
      </c>
      <c r="K7" s="22">
        <f t="shared" si="6"/>
        <v>0.44104779395177834</v>
      </c>
      <c r="L7" s="22">
        <f t="shared" si="7"/>
        <v>0.1793166515163164</v>
      </c>
      <c r="M7" s="22">
        <f t="shared" si="8"/>
        <v>0.28122448963433316</v>
      </c>
      <c r="N7" s="23">
        <f>SUM((J7-AandeelFiets)^2,(K7-AandeelAuto)^2,(L7-AandeelBus)^2,(M7-AandeelTrein)^2)</f>
        <v>3.5209400866086496E-2</v>
      </c>
      <c r="O7" s="58" t="str">
        <f>IF($N7=LeastSquares,B7,"")</f>
        <v/>
      </c>
      <c r="P7" s="58" t="str">
        <f>IF($N7=LeastSquares,C7,"")</f>
        <v/>
      </c>
      <c r="Q7" s="58" t="str">
        <f>IF($N7=LeastSquares,D7,"")</f>
        <v/>
      </c>
      <c r="S7" s="24">
        <f>MIN(N2:N1001)</f>
        <v>5.1701689120456965E-6</v>
      </c>
      <c r="T7" s="10">
        <v>5.1701689120456965E-6</v>
      </c>
      <c r="U7" s="50" t="s">
        <v>43</v>
      </c>
    </row>
    <row r="8" spans="1:25" x14ac:dyDescent="0.25">
      <c r="A8">
        <v>6</v>
      </c>
      <c r="B8" s="51">
        <f t="shared" si="1"/>
        <v>0</v>
      </c>
      <c r="C8" s="51">
        <f t="shared" si="2"/>
        <v>0</v>
      </c>
      <c r="D8" s="51">
        <f t="shared" si="3"/>
        <v>6</v>
      </c>
      <c r="E8" s="14">
        <f>Alfa*($B8*V$3+$C8*V$4+$D8*V$5)</f>
        <v>0</v>
      </c>
      <c r="F8" s="14">
        <f>Alfa*($B8*W$3+$C8*W$4+$D8*W$5)</f>
        <v>1.7999999999999998</v>
      </c>
      <c r="G8" s="14">
        <f>Alfa*($B8*X$3+$C8*X$4+$D8*X$5)</f>
        <v>0.72000000000000008</v>
      </c>
      <c r="H8" s="14">
        <f>Alfa*($B8*Y$3+$C8*Y$4+$D8*Y$5)</f>
        <v>1.2599999999999998</v>
      </c>
      <c r="I8" s="19">
        <f t="shared" si="4"/>
        <v>12.629502162422215</v>
      </c>
      <c r="J8" s="22">
        <f t="shared" si="5"/>
        <v>7.9179684768208608E-2</v>
      </c>
      <c r="K8" s="22">
        <f t="shared" si="6"/>
        <v>0.47900917919100949</v>
      </c>
      <c r="L8" s="22">
        <f t="shared" si="7"/>
        <v>0.16266937399612177</v>
      </c>
      <c r="M8" s="22">
        <f t="shared" si="8"/>
        <v>0.27914176204466007</v>
      </c>
      <c r="N8" s="23">
        <f>SUM((J8-AandeelFiets)^2,(K8-AandeelAuto)^2,(L8-AandeelBus)^2,(M8-AandeelTrein)^2)</f>
        <v>2.9303461238263502E-2</v>
      </c>
      <c r="O8" s="58" t="str">
        <f>IF($N8=LeastSquares,B8,"")</f>
        <v/>
      </c>
      <c r="P8" s="58" t="str">
        <f>IF($N8=LeastSquares,C8,"")</f>
        <v/>
      </c>
      <c r="Q8" s="58" t="str">
        <f>IF($N8=LeastSquares,D8,"")</f>
        <v/>
      </c>
    </row>
    <row r="9" spans="1:25" x14ac:dyDescent="0.25">
      <c r="A9">
        <v>7</v>
      </c>
      <c r="B9" s="51">
        <f t="shared" si="1"/>
        <v>0</v>
      </c>
      <c r="C9" s="51">
        <f t="shared" si="2"/>
        <v>0</v>
      </c>
      <c r="D9" s="51">
        <f t="shared" si="3"/>
        <v>7</v>
      </c>
      <c r="E9" s="14">
        <f>Alfa*($B9*V$3+$C9*V$4+$D9*V$5)</f>
        <v>0</v>
      </c>
      <c r="F9" s="14">
        <f>Alfa*($B9*W$3+$C9*W$4+$D9*W$5)</f>
        <v>2.1</v>
      </c>
      <c r="G9" s="14">
        <f>Alfa*($B9*X$3+$C9*X$4+$D9*X$5)</f>
        <v>0.84000000000000008</v>
      </c>
      <c r="H9" s="14">
        <f>Alfa*($B9*Y$3+$C9*Y$4+$D9*Y$5)</f>
        <v>1.4699999999999998</v>
      </c>
      <c r="I9" s="19">
        <f t="shared" si="4"/>
        <v>15.831772030411482</v>
      </c>
      <c r="J9" s="22">
        <f t="shared" si="5"/>
        <v>6.316412326296042E-2</v>
      </c>
      <c r="K9" s="22">
        <f t="shared" si="6"/>
        <v>0.51580896294370182</v>
      </c>
      <c r="L9" s="22">
        <f t="shared" si="7"/>
        <v>0.14631128924365186</v>
      </c>
      <c r="M9" s="22">
        <f t="shared" si="8"/>
        <v>0.2747156245496859</v>
      </c>
      <c r="N9" s="23">
        <f>SUM((J9-AandeelFiets)^2,(K9-AandeelAuto)^2,(L9-AandeelBus)^2,(M9-AandeelTrein)^2)</f>
        <v>2.6434890030644705E-2</v>
      </c>
      <c r="O9" s="58" t="str">
        <f>IF($N9=LeastSquares,B9,"")</f>
        <v/>
      </c>
      <c r="P9" s="58" t="str">
        <f>IF($N9=LeastSquares,C9,"")</f>
        <v/>
      </c>
      <c r="Q9" s="58" t="str">
        <f>IF($N9=LeastSquares,D9,"")</f>
        <v/>
      </c>
      <c r="S9" s="59" t="s">
        <v>49</v>
      </c>
      <c r="T9" s="59"/>
      <c r="U9" s="60">
        <f>MAX(O2:O1001)</f>
        <v>6</v>
      </c>
    </row>
    <row r="10" spans="1:25" x14ac:dyDescent="0.25">
      <c r="A10">
        <v>8</v>
      </c>
      <c r="B10" s="51">
        <f t="shared" si="1"/>
        <v>0</v>
      </c>
      <c r="C10" s="51">
        <f t="shared" si="2"/>
        <v>0</v>
      </c>
      <c r="D10" s="51">
        <f t="shared" si="3"/>
        <v>8</v>
      </c>
      <c r="E10" s="14">
        <f>Alfa*($B10*V$3+$C10*V$4+$D10*V$5)</f>
        <v>0</v>
      </c>
      <c r="F10" s="14">
        <f>Alfa*($B10*W$3+$C10*W$4+$D10*W$5)</f>
        <v>2.4</v>
      </c>
      <c r="G10" s="14">
        <f>Alfa*($B10*X$3+$C10*X$4+$D10*X$5)</f>
        <v>0.96</v>
      </c>
      <c r="H10" s="14">
        <f>Alfa*($B10*Y$3+$C10*Y$4+$D10*Y$5)</f>
        <v>1.68</v>
      </c>
      <c r="I10" s="19">
        <f t="shared" si="4"/>
        <v>20.000428825186695</v>
      </c>
      <c r="J10" s="22">
        <f t="shared" si="5"/>
        <v>4.9998927960019146E-2</v>
      </c>
      <c r="K10" s="22">
        <f t="shared" si="6"/>
        <v>0.55114700174628406</v>
      </c>
      <c r="L10" s="22">
        <f t="shared" si="7"/>
        <v>0.13058202382811854</v>
      </c>
      <c r="M10" s="22">
        <f t="shared" si="8"/>
        <v>0.26827204646557817</v>
      </c>
      <c r="N10" s="23">
        <f>SUM((J10-AandeelFiets)^2,(K10-AandeelAuto)^2,(L10-AandeelBus)^2,(M10-AandeelTrein)^2)</f>
        <v>2.6236388177893862E-2</v>
      </c>
      <c r="O10" s="58" t="str">
        <f>IF($N10=LeastSquares,B10,"")</f>
        <v/>
      </c>
      <c r="P10" s="58" t="str">
        <f>IF($N10=LeastSquares,C10,"")</f>
        <v/>
      </c>
      <c r="Q10" s="58" t="str">
        <f>IF($N10=LeastSquares,D10,"")</f>
        <v/>
      </c>
      <c r="S10" s="59" t="s">
        <v>50</v>
      </c>
      <c r="T10" s="59"/>
      <c r="U10" s="60">
        <f>MAX(P2:P1001)</f>
        <v>5</v>
      </c>
      <c r="W10" s="50" t="s">
        <v>52</v>
      </c>
    </row>
    <row r="11" spans="1:25" x14ac:dyDescent="0.25">
      <c r="A11">
        <v>9</v>
      </c>
      <c r="B11" s="51">
        <f t="shared" si="1"/>
        <v>0</v>
      </c>
      <c r="C11" s="51">
        <f t="shared" si="2"/>
        <v>0</v>
      </c>
      <c r="D11" s="51">
        <f t="shared" si="3"/>
        <v>9</v>
      </c>
      <c r="E11" s="14">
        <f>Alfa*($B11*V$3+$C11*V$4+$D11*V$5)</f>
        <v>0</v>
      </c>
      <c r="F11" s="14">
        <f>Alfa*($B11*W$3+$C11*W$4+$D11*W$5)</f>
        <v>2.6999999999999997</v>
      </c>
      <c r="G11" s="14">
        <f>Alfa*($B11*X$3+$C11*X$4+$D11*X$5)</f>
        <v>1.08</v>
      </c>
      <c r="H11" s="14">
        <f>Alfa*($B11*Y$3+$C11*Y$4+$D11*Y$5)</f>
        <v>1.89</v>
      </c>
      <c r="I11" s="19">
        <f t="shared" si="4"/>
        <v>25.44377995698143</v>
      </c>
      <c r="J11" s="22">
        <f t="shared" si="5"/>
        <v>3.9302336433137304E-2</v>
      </c>
      <c r="K11" s="22">
        <f t="shared" si="6"/>
        <v>0.58480822228577845</v>
      </c>
      <c r="L11" s="22">
        <f t="shared" si="7"/>
        <v>0.11573278640375695</v>
      </c>
      <c r="M11" s="22">
        <f t="shared" si="8"/>
        <v>0.26015665487732736</v>
      </c>
      <c r="N11" s="23">
        <f>SUM((J11-AandeelFiets)^2,(K11-AandeelAuto)^2,(L11-AandeelBus)^2,(M11-AandeelTrein)^2)</f>
        <v>2.8343056228625034E-2</v>
      </c>
      <c r="O11" s="58" t="str">
        <f>IF($N11=LeastSquares,B11,"")</f>
        <v/>
      </c>
      <c r="P11" s="58" t="str">
        <f>IF($N11=LeastSquares,C11,"")</f>
        <v/>
      </c>
      <c r="Q11" s="58" t="str">
        <f>IF($N11=LeastSquares,D11,"")</f>
        <v/>
      </c>
      <c r="S11" s="59" t="s">
        <v>51</v>
      </c>
      <c r="T11" s="59"/>
      <c r="U11" s="60">
        <f>MAX(Q2:Q1001)</f>
        <v>4</v>
      </c>
    </row>
    <row r="12" spans="1:25" x14ac:dyDescent="0.25">
      <c r="A12">
        <v>10</v>
      </c>
      <c r="B12" s="51">
        <f t="shared" si="1"/>
        <v>0</v>
      </c>
      <c r="C12" s="51">
        <f t="shared" si="2"/>
        <v>1</v>
      </c>
      <c r="D12" s="51">
        <f t="shared" si="3"/>
        <v>0</v>
      </c>
      <c r="E12" s="14">
        <f>Alfa*($B12*V$3+$C12*V$4+$D12*V$5)</f>
        <v>0</v>
      </c>
      <c r="F12" s="14">
        <f>Alfa*($B12*W$3+$C12*W$4+$D12*W$5)</f>
        <v>0.3</v>
      </c>
      <c r="G12" s="14">
        <f>Alfa*($B12*X$3+$C12*X$4+$D12*X$5)</f>
        <v>0.06</v>
      </c>
      <c r="H12" s="14">
        <f>Alfa*($B12*Y$3+$C12*Y$4+$D12*Y$5)</f>
        <v>0.18</v>
      </c>
      <c r="I12" s="19">
        <f t="shared" si="4"/>
        <v>4.6089127172431734</v>
      </c>
      <c r="J12" s="22">
        <f t="shared" si="5"/>
        <v>0.21697091295713475</v>
      </c>
      <c r="K12" s="22">
        <f t="shared" si="6"/>
        <v>0.29288009784299468</v>
      </c>
      <c r="L12" s="22">
        <f t="shared" si="7"/>
        <v>0.23038764491519778</v>
      </c>
      <c r="M12" s="22">
        <f t="shared" si="8"/>
        <v>0.25976134428467268</v>
      </c>
      <c r="N12" s="23">
        <f>SUM((J12-AandeelFiets)^2,(K12-AandeelAuto)^2,(L12-AandeelBus)^2,(M12-AandeelTrein)^2)</f>
        <v>9.0454668712663555E-2</v>
      </c>
      <c r="O12" s="58" t="str">
        <f>IF($N12=LeastSquares,B12,"")</f>
        <v/>
      </c>
      <c r="P12" s="58" t="str">
        <f>IF($N12=LeastSquares,C12,"")</f>
        <v/>
      </c>
      <c r="Q12" s="58" t="str">
        <f>IF($N12=LeastSquares,D12,"")</f>
        <v/>
      </c>
    </row>
    <row r="13" spans="1:25" x14ac:dyDescent="0.25">
      <c r="A13">
        <v>11</v>
      </c>
      <c r="B13" s="51">
        <f t="shared" si="1"/>
        <v>0</v>
      </c>
      <c r="C13" s="51">
        <f t="shared" si="2"/>
        <v>1</v>
      </c>
      <c r="D13" s="51">
        <f t="shared" si="3"/>
        <v>1</v>
      </c>
      <c r="E13" s="14">
        <f>Alfa*($B13*V$3+$C13*V$4+$D13*V$5)</f>
        <v>0</v>
      </c>
      <c r="F13" s="14">
        <f>Alfa*($B13*W$3+$C13*W$4+$D13*W$5)</f>
        <v>0.6</v>
      </c>
      <c r="G13" s="14">
        <f>Alfa*($B13*X$3+$C13*X$4+$D13*X$5)</f>
        <v>0.18000000000000002</v>
      </c>
      <c r="H13" s="14">
        <f>Alfa*($B13*Y$3+$C13*Y$4+$D13*Y$5)</f>
        <v>0.38999999999999996</v>
      </c>
      <c r="I13" s="19">
        <f t="shared" si="4"/>
        <v>5.4963169573949617</v>
      </c>
      <c r="J13" s="22">
        <f t="shared" si="5"/>
        <v>0.1819400168788593</v>
      </c>
      <c r="K13" s="22">
        <f t="shared" si="6"/>
        <v>0.33151632529833608</v>
      </c>
      <c r="L13" s="22">
        <f t="shared" si="7"/>
        <v>0.21782174725404557</v>
      </c>
      <c r="M13" s="22">
        <f t="shared" si="8"/>
        <v>0.26872191056875899</v>
      </c>
      <c r="N13" s="23">
        <f>SUM((J13-AandeelFiets)^2,(K13-AandeelAuto)^2,(L13-AandeelBus)^2,(M13-AandeelTrein)^2)</f>
        <v>6.9267228187765581E-2</v>
      </c>
      <c r="O13" s="58" t="str">
        <f>IF($N13=LeastSquares,B13,"")</f>
        <v/>
      </c>
      <c r="P13" s="58" t="str">
        <f>IF($N13=LeastSquares,C13,"")</f>
        <v/>
      </c>
      <c r="Q13" s="58" t="str">
        <f>IF($N13=LeastSquares,D13,"")</f>
        <v/>
      </c>
      <c r="S13" s="1" t="s">
        <v>87</v>
      </c>
    </row>
    <row r="14" spans="1:25" x14ac:dyDescent="0.25">
      <c r="A14">
        <v>12</v>
      </c>
      <c r="B14" s="51">
        <f t="shared" si="1"/>
        <v>0</v>
      </c>
      <c r="C14" s="51">
        <f t="shared" si="2"/>
        <v>1</v>
      </c>
      <c r="D14" s="51">
        <f t="shared" si="3"/>
        <v>2</v>
      </c>
      <c r="E14" s="14">
        <f>Alfa*($B14*V$3+$C14*V$4+$D14*V$5)</f>
        <v>0</v>
      </c>
      <c r="F14" s="14">
        <f>Alfa*($B14*W$3+$C14*W$4+$D14*W$5)</f>
        <v>0.89999999999999991</v>
      </c>
      <c r="G14" s="14">
        <f>Alfa*($B14*X$3+$C14*X$4+$D14*X$5)</f>
        <v>0.3</v>
      </c>
      <c r="H14" s="14">
        <f>Alfa*($B14*Y$3+$C14*Y$4+$D14*Y$5)</f>
        <v>0.6</v>
      </c>
      <c r="I14" s="19">
        <f t="shared" si="4"/>
        <v>6.6315807191234617</v>
      </c>
      <c r="J14" s="22">
        <f t="shared" si="5"/>
        <v>0.15079361050621071</v>
      </c>
      <c r="K14" s="22">
        <f t="shared" si="6"/>
        <v>0.37089243354366513</v>
      </c>
      <c r="L14" s="22">
        <f t="shared" si="7"/>
        <v>0.20355008326799384</v>
      </c>
      <c r="M14" s="22">
        <f t="shared" si="8"/>
        <v>0.27476387268213032</v>
      </c>
      <c r="N14" s="23">
        <f>SUM((J14-AandeelFiets)^2,(K14-AandeelAuto)^2,(L14-AandeelBus)^2,(M14-AandeelTrein)^2)</f>
        <v>5.2599768646386505E-2</v>
      </c>
      <c r="O14" s="58" t="str">
        <f>IF($N14=LeastSquares,B14,"")</f>
        <v/>
      </c>
      <c r="P14" s="58" t="str">
        <f>IF($N14=LeastSquares,C14,"")</f>
        <v/>
      </c>
      <c r="Q14" s="58" t="str">
        <f>IF($N14=LeastSquares,D14,"")</f>
        <v/>
      </c>
      <c r="S14" s="1" t="s">
        <v>88</v>
      </c>
    </row>
    <row r="15" spans="1:25" x14ac:dyDescent="0.25">
      <c r="A15">
        <v>13</v>
      </c>
      <c r="B15" s="51">
        <f t="shared" si="1"/>
        <v>0</v>
      </c>
      <c r="C15" s="51">
        <f t="shared" si="2"/>
        <v>1</v>
      </c>
      <c r="D15" s="51">
        <f t="shared" si="3"/>
        <v>3</v>
      </c>
      <c r="E15" s="14">
        <f>Alfa*($B15*V$3+$C15*V$4+$D15*V$5)</f>
        <v>0</v>
      </c>
      <c r="F15" s="14">
        <f>Alfa*($B15*W$3+$C15*W$4+$D15*W$5)</f>
        <v>1.2</v>
      </c>
      <c r="G15" s="14">
        <f>Alfa*($B15*X$3+$C15*X$4+$D15*X$5)</f>
        <v>0.42000000000000004</v>
      </c>
      <c r="H15" s="14">
        <f>Alfa*($B15*Y$3+$C15*Y$4+$D15*Y$5)</f>
        <v>0.80999999999999994</v>
      </c>
      <c r="I15" s="19">
        <f t="shared" si="4"/>
        <v>8.089986465031652</v>
      </c>
      <c r="J15" s="22">
        <f t="shared" si="5"/>
        <v>0.12360960111891701</v>
      </c>
      <c r="K15" s="22">
        <f t="shared" si="6"/>
        <v>0.4103983284876308</v>
      </c>
      <c r="L15" s="22">
        <f t="shared" si="7"/>
        <v>0.18812906080834577</v>
      </c>
      <c r="M15" s="22">
        <f t="shared" si="8"/>
        <v>0.27786300958510646</v>
      </c>
      <c r="N15" s="23">
        <f>SUM((J15-AandeelFiets)^2,(K15-AandeelAuto)^2,(L15-AandeelBus)^2,(M15-AandeelTrein)^2)</f>
        <v>4.0173953752479626E-2</v>
      </c>
      <c r="O15" s="58" t="str">
        <f>IF($N15=LeastSquares,B15,"")</f>
        <v/>
      </c>
      <c r="P15" s="58" t="str">
        <f>IF($N15=LeastSquares,C15,"")</f>
        <v/>
      </c>
      <c r="Q15" s="58" t="str">
        <f>IF($N15=LeastSquares,D15,"")</f>
        <v/>
      </c>
      <c r="S15" s="1" t="s">
        <v>90</v>
      </c>
    </row>
    <row r="16" spans="1:25" x14ac:dyDescent="0.25">
      <c r="A16">
        <v>14</v>
      </c>
      <c r="B16" s="51">
        <f t="shared" si="1"/>
        <v>0</v>
      </c>
      <c r="C16" s="51">
        <f t="shared" si="2"/>
        <v>1</v>
      </c>
      <c r="D16" s="51">
        <f t="shared" si="3"/>
        <v>4</v>
      </c>
      <c r="E16" s="14">
        <f>Alfa*($B16*V$3+$C16*V$4+$D16*V$5)</f>
        <v>0</v>
      </c>
      <c r="F16" s="14">
        <f>Alfa*($B16*W$3+$C16*W$4+$D16*W$5)</f>
        <v>1.5</v>
      </c>
      <c r="G16" s="14">
        <f>Alfa*($B16*X$3+$C16*X$4+$D16*X$5)</f>
        <v>0.54</v>
      </c>
      <c r="H16" s="14">
        <f>Alfa*($B16*Y$3+$C16*Y$4+$D16*Y$5)</f>
        <v>1.02</v>
      </c>
      <c r="I16" s="19">
        <f t="shared" si="4"/>
        <v>9.9708906964872206</v>
      </c>
      <c r="J16" s="22">
        <f t="shared" si="5"/>
        <v>0.10029194286046116</v>
      </c>
      <c r="K16" s="22">
        <f t="shared" si="6"/>
        <v>0.44947730416069842</v>
      </c>
      <c r="L16" s="22">
        <f t="shared" si="7"/>
        <v>0.17210166217040307</v>
      </c>
      <c r="M16" s="22">
        <f t="shared" si="8"/>
        <v>0.2781290908084374</v>
      </c>
      <c r="N16" s="23">
        <f>SUM((J16-AandeelFiets)^2,(K16-AandeelAuto)^2,(L16-AandeelBus)^2,(M16-AandeelTrein)^2)</f>
        <v>3.1633090905116838E-2</v>
      </c>
      <c r="O16" s="58" t="str">
        <f>IF($N16=LeastSquares,B16,"")</f>
        <v/>
      </c>
      <c r="P16" s="58" t="str">
        <f>IF($N16=LeastSquares,C16,"")</f>
        <v/>
      </c>
      <c r="Q16" s="58" t="str">
        <f>IF($N16=LeastSquares,D16,"")</f>
        <v/>
      </c>
      <c r="S16" s="9" t="s">
        <v>89</v>
      </c>
    </row>
    <row r="17" spans="1:19" x14ac:dyDescent="0.25">
      <c r="A17">
        <v>15</v>
      </c>
      <c r="B17" s="51">
        <f t="shared" si="1"/>
        <v>0</v>
      </c>
      <c r="C17" s="51">
        <f t="shared" si="2"/>
        <v>1</v>
      </c>
      <c r="D17" s="51">
        <f t="shared" si="3"/>
        <v>5</v>
      </c>
      <c r="E17" s="14">
        <f>Alfa*($B17*V$3+$C17*V$4+$D17*V$5)</f>
        <v>0</v>
      </c>
      <c r="F17" s="14">
        <f>Alfa*($B17*W$3+$C17*W$4+$D17*W$5)</f>
        <v>1.7999999999999998</v>
      </c>
      <c r="G17" s="14">
        <f>Alfa*($B17*X$3+$C17*X$4+$D17*X$5)</f>
        <v>0.66</v>
      </c>
      <c r="H17" s="14">
        <f>Alfa*($B17*Y$3+$C17*Y$4+$D17*Y$5)</f>
        <v>1.2299999999999998</v>
      </c>
      <c r="I17" s="19">
        <f t="shared" si="4"/>
        <v>12.405669335104649</v>
      </c>
      <c r="J17" s="22">
        <f t="shared" si="5"/>
        <v>8.060830681422998E-2</v>
      </c>
      <c r="K17" s="22">
        <f t="shared" si="6"/>
        <v>0.48765183892932706</v>
      </c>
      <c r="L17" s="22">
        <f t="shared" si="7"/>
        <v>0.15596033411329921</v>
      </c>
      <c r="M17" s="22">
        <f t="shared" si="8"/>
        <v>0.27577952014314372</v>
      </c>
      <c r="N17" s="23">
        <f>SUM((J17-AandeelFiets)^2,(K17-AandeelAuto)^2,(L17-AandeelBus)^2,(M17-AandeelTrein)^2)</f>
        <v>2.6576210913630181E-2</v>
      </c>
      <c r="O17" s="58" t="str">
        <f>IF($N17=LeastSquares,B17,"")</f>
        <v/>
      </c>
      <c r="P17" s="58" t="str">
        <f>IF($N17=LeastSquares,C17,"")</f>
        <v/>
      </c>
      <c r="Q17" s="58" t="str">
        <f>IF($N17=LeastSquares,D17,"")</f>
        <v/>
      </c>
      <c r="S17" s="9"/>
    </row>
    <row r="18" spans="1:19" x14ac:dyDescent="0.25">
      <c r="A18">
        <v>16</v>
      </c>
      <c r="B18" s="51">
        <f t="shared" si="1"/>
        <v>0</v>
      </c>
      <c r="C18" s="51">
        <f t="shared" si="2"/>
        <v>1</v>
      </c>
      <c r="D18" s="51">
        <f t="shared" si="3"/>
        <v>6</v>
      </c>
      <c r="E18" s="14">
        <f>Alfa*($B18*V$3+$C18*V$4+$D18*V$5)</f>
        <v>0</v>
      </c>
      <c r="F18" s="14">
        <f>Alfa*($B18*W$3+$C18*W$4+$D18*W$5)</f>
        <v>2.1</v>
      </c>
      <c r="G18" s="14">
        <f>Alfa*($B18*X$3+$C18*X$4+$D18*X$5)</f>
        <v>0.78000000000000014</v>
      </c>
      <c r="H18" s="14">
        <f>Alfa*($B18*Y$3+$C18*Y$4+$D18*Y$5)</f>
        <v>1.4399999999999997</v>
      </c>
      <c r="I18" s="19">
        <f t="shared" si="4"/>
        <v>15.568337995062405</v>
      </c>
      <c r="J18" s="22">
        <f t="shared" si="5"/>
        <v>6.4232932270429643E-2</v>
      </c>
      <c r="K18" s="22">
        <f t="shared" si="6"/>
        <v>0.52453703890277836</v>
      </c>
      <c r="L18" s="22">
        <f t="shared" si="7"/>
        <v>0.1401223602795667</v>
      </c>
      <c r="M18" s="22">
        <f t="shared" si="8"/>
        <v>0.27110766854722523</v>
      </c>
      <c r="N18" s="23">
        <f>SUM((J18-AandeelFiets)^2,(K18-AandeelAuto)^2,(L18-AandeelBus)^2,(M18-AandeelTrein)^2)</f>
        <v>2.4584858397170915E-2</v>
      </c>
      <c r="O18" s="58" t="str">
        <f>IF($N18=LeastSquares,B18,"")</f>
        <v/>
      </c>
      <c r="P18" s="58" t="str">
        <f>IF($N18=LeastSquares,C18,"")</f>
        <v/>
      </c>
      <c r="Q18" s="58" t="str">
        <f>IF($N18=LeastSquares,D18,"")</f>
        <v/>
      </c>
      <c r="S18" s="9" t="s">
        <v>91</v>
      </c>
    </row>
    <row r="19" spans="1:19" x14ac:dyDescent="0.25">
      <c r="A19">
        <v>17</v>
      </c>
      <c r="B19" s="51">
        <f t="shared" si="1"/>
        <v>0</v>
      </c>
      <c r="C19" s="51">
        <f t="shared" si="2"/>
        <v>1</v>
      </c>
      <c r="D19" s="51">
        <f t="shared" si="3"/>
        <v>7</v>
      </c>
      <c r="E19" s="14">
        <f>Alfa*($B19*V$3+$C19*V$4+$D19*V$5)</f>
        <v>0</v>
      </c>
      <c r="F19" s="14">
        <f>Alfa*($B19*W$3+$C19*W$4+$D19*W$5)</f>
        <v>2.4</v>
      </c>
      <c r="G19" s="14">
        <f>Alfa*($B19*X$3+$C19*X$4+$D19*X$5)</f>
        <v>0.90000000000000013</v>
      </c>
      <c r="H19" s="14">
        <f>Alfa*($B19*Y$3+$C19*Y$4+$D19*Y$5)</f>
        <v>1.6499999999999997</v>
      </c>
      <c r="I19" s="19">
        <f t="shared" si="4"/>
        <v>19.689759318978396</v>
      </c>
      <c r="J19" s="22">
        <f t="shared" si="5"/>
        <v>5.0787822430928782E-2</v>
      </c>
      <c r="K19" s="22">
        <f t="shared" si="6"/>
        <v>0.55984312464483388</v>
      </c>
      <c r="L19" s="22">
        <f t="shared" si="7"/>
        <v>0.12491788605999915</v>
      </c>
      <c r="M19" s="22">
        <f t="shared" si="8"/>
        <v>0.26445116686423831</v>
      </c>
      <c r="N19" s="23">
        <f>SUM((J19-AandeelFiets)^2,(K19-AandeelAuto)^2,(L19-AandeelBus)^2,(M19-AandeelTrein)^2)</f>
        <v>2.5242662246133613E-2</v>
      </c>
      <c r="O19" s="58" t="str">
        <f>IF($N19=LeastSquares,B19,"")</f>
        <v/>
      </c>
      <c r="P19" s="58" t="str">
        <f>IF($N19=LeastSquares,C19,"")</f>
        <v/>
      </c>
      <c r="Q19" s="58" t="str">
        <f>IF($N19=LeastSquares,D19,"")</f>
        <v/>
      </c>
      <c r="S19" s="9" t="s">
        <v>92</v>
      </c>
    </row>
    <row r="20" spans="1:19" x14ac:dyDescent="0.25">
      <c r="A20">
        <v>18</v>
      </c>
      <c r="B20" s="51">
        <f t="shared" si="1"/>
        <v>0</v>
      </c>
      <c r="C20" s="51">
        <f t="shared" si="2"/>
        <v>1</v>
      </c>
      <c r="D20" s="51">
        <f t="shared" si="3"/>
        <v>8</v>
      </c>
      <c r="E20" s="14">
        <f>Alfa*($B20*V$3+$C20*V$4+$D20*V$5)</f>
        <v>0</v>
      </c>
      <c r="F20" s="14">
        <f>Alfa*($B20*W$3+$C20*W$4+$D20*W$5)</f>
        <v>2.6999999999999997</v>
      </c>
      <c r="G20" s="14">
        <f>Alfa*($B20*X$3+$C20*X$4+$D20*X$5)</f>
        <v>1.02</v>
      </c>
      <c r="H20" s="14">
        <f>Alfa*($B20*Y$3+$C20*Y$4+$D20*Y$5)</f>
        <v>1.8599999999999997</v>
      </c>
      <c r="I20" s="19">
        <f t="shared" si="4"/>
        <v>25.076663260266258</v>
      </c>
      <c r="J20" s="22">
        <f t="shared" si="5"/>
        <v>3.9877713777992575E-2</v>
      </c>
      <c r="K20" s="22">
        <f t="shared" si="6"/>
        <v>0.59336968281779445</v>
      </c>
      <c r="L20" s="22">
        <f t="shared" si="7"/>
        <v>0.11058866704799594</v>
      </c>
      <c r="M20" s="22">
        <f t="shared" si="8"/>
        <v>0.25616393635621704</v>
      </c>
      <c r="N20" s="23">
        <f>SUM((J20-AandeelFiets)^2,(K20-AandeelAuto)^2,(L20-AandeelBus)^2,(M20-AandeelTrein)^2)</f>
        <v>2.8148814602814175E-2</v>
      </c>
      <c r="O20" s="58" t="str">
        <f>IF($N20=LeastSquares,B20,"")</f>
        <v/>
      </c>
      <c r="P20" s="58" t="str">
        <f>IF($N20=LeastSquares,C20,"")</f>
        <v/>
      </c>
      <c r="Q20" s="58" t="str">
        <f>IF($N20=LeastSquares,D20,"")</f>
        <v/>
      </c>
      <c r="S20" s="9" t="s">
        <v>44</v>
      </c>
    </row>
    <row r="21" spans="1:19" x14ac:dyDescent="0.25">
      <c r="A21">
        <v>19</v>
      </c>
      <c r="B21" s="51">
        <f t="shared" si="1"/>
        <v>0</v>
      </c>
      <c r="C21" s="51">
        <f t="shared" si="2"/>
        <v>1</v>
      </c>
      <c r="D21" s="51">
        <f t="shared" si="3"/>
        <v>9</v>
      </c>
      <c r="E21" s="14">
        <f>Alfa*($B21*V$3+$C21*V$4+$D21*V$5)</f>
        <v>0</v>
      </c>
      <c r="F21" s="14">
        <f>Alfa*($B21*W$3+$C21*W$4+$D21*W$5)</f>
        <v>3</v>
      </c>
      <c r="G21" s="14">
        <f>Alfa*($B21*X$3+$C21*X$4+$D21*X$5)</f>
        <v>1.1400000000000001</v>
      </c>
      <c r="H21" s="14">
        <f>Alfa*($B21*Y$3+$C21*Y$4+$D21*Y$5)</f>
        <v>2.0699999999999998</v>
      </c>
      <c r="I21" s="19">
        <f t="shared" si="4"/>
        <v>32.137128406223312</v>
      </c>
      <c r="J21" s="22">
        <f t="shared" si="5"/>
        <v>3.1116656950791886E-2</v>
      </c>
      <c r="K21" s="22">
        <f t="shared" si="6"/>
        <v>0.62499476211129468</v>
      </c>
      <c r="L21" s="22">
        <f t="shared" si="7"/>
        <v>9.7294578584085994E-2</v>
      </c>
      <c r="M21" s="22">
        <f t="shared" si="8"/>
        <v>0.24659400235382745</v>
      </c>
      <c r="N21" s="23">
        <f>SUM((J21-AandeelFiets)^2,(K21-AandeelAuto)^2,(L21-AandeelBus)^2,(M21-AandeelTrein)^2)</f>
        <v>3.2926854725982634E-2</v>
      </c>
      <c r="O21" s="58" t="str">
        <f>IF($N21=LeastSquares,B21,"")</f>
        <v/>
      </c>
      <c r="P21" s="58" t="str">
        <f>IF($N21=LeastSquares,C21,"")</f>
        <v/>
      </c>
      <c r="Q21" s="58" t="str">
        <f>IF($N21=LeastSquares,D21,"")</f>
        <v/>
      </c>
      <c r="S21" s="67" t="s">
        <v>93</v>
      </c>
    </row>
    <row r="22" spans="1:19" x14ac:dyDescent="0.25">
      <c r="A22">
        <v>20</v>
      </c>
      <c r="B22" s="51">
        <f t="shared" si="1"/>
        <v>0</v>
      </c>
      <c r="C22" s="51">
        <f t="shared" si="2"/>
        <v>2</v>
      </c>
      <c r="D22" s="51">
        <f t="shared" si="3"/>
        <v>0</v>
      </c>
      <c r="E22" s="14">
        <f>Alfa*($B22*V$3+$C22*V$4+$D22*V$5)</f>
        <v>0</v>
      </c>
      <c r="F22" s="14">
        <f>Alfa*($B22*W$3+$C22*W$4+$D22*W$5)</f>
        <v>0.6</v>
      </c>
      <c r="G22" s="14">
        <f>Alfa*($B22*X$3+$C22*X$4+$D22*X$5)</f>
        <v>0.12</v>
      </c>
      <c r="H22" s="14">
        <f>Alfa*($B22*Y$3+$C22*Y$4+$D22*Y$5)</f>
        <v>0.36</v>
      </c>
      <c r="I22" s="19">
        <f t="shared" si="4"/>
        <v>5.3829450665302252</v>
      </c>
      <c r="J22" s="22">
        <f t="shared" si="5"/>
        <v>0.18577191252010802</v>
      </c>
      <c r="K22" s="22">
        <f t="shared" si="6"/>
        <v>0.33849849438738977</v>
      </c>
      <c r="L22" s="22">
        <f t="shared" si="7"/>
        <v>0.209457246478301</v>
      </c>
      <c r="M22" s="22">
        <f t="shared" si="8"/>
        <v>0.26627234661420113</v>
      </c>
      <c r="N22" s="23">
        <f>SUM((J22-AandeelFiets)^2,(K22-AandeelAuto)^2,(L22-AandeelBus)^2,(M22-AandeelTrein)^2)</f>
        <v>6.4278050703311371E-2</v>
      </c>
      <c r="O22" s="58" t="str">
        <f>IF($N22=LeastSquares,B22,"")</f>
        <v/>
      </c>
      <c r="P22" s="58" t="str">
        <f>IF($N22=LeastSquares,C22,"")</f>
        <v/>
      </c>
      <c r="Q22" s="58" t="str">
        <f>IF($N22=LeastSquares,D22,"")</f>
        <v/>
      </c>
      <c r="S22" s="9" t="s">
        <v>45</v>
      </c>
    </row>
    <row r="23" spans="1:19" x14ac:dyDescent="0.25">
      <c r="A23">
        <v>21</v>
      </c>
      <c r="B23" s="51">
        <f t="shared" si="1"/>
        <v>0</v>
      </c>
      <c r="C23" s="51">
        <f t="shared" si="2"/>
        <v>2</v>
      </c>
      <c r="D23" s="51">
        <f t="shared" si="3"/>
        <v>1</v>
      </c>
      <c r="E23" s="14">
        <f>Alfa*($B23*V$3+$C23*V$4+$D23*V$5)</f>
        <v>0</v>
      </c>
      <c r="F23" s="14">
        <f>Alfa*($B23*W$3+$C23*W$4+$D23*W$5)</f>
        <v>0.89999999999999991</v>
      </c>
      <c r="G23" s="14">
        <f>Alfa*($B23*X$3+$C23*X$4+$D23*X$5)</f>
        <v>0.24</v>
      </c>
      <c r="H23" s="14">
        <f>Alfa*($B23*Y$3+$C23*Y$4+$D23*Y$5)</f>
        <v>0.56999999999999995</v>
      </c>
      <c r="I23" s="19">
        <f t="shared" si="4"/>
        <v>6.4991193129120894</v>
      </c>
      <c r="J23" s="22">
        <f t="shared" si="5"/>
        <v>0.1538670013355895</v>
      </c>
      <c r="K23" s="22">
        <f t="shared" si="6"/>
        <v>0.37845175518940644</v>
      </c>
      <c r="L23" s="22">
        <f t="shared" si="7"/>
        <v>0.19560329471037061</v>
      </c>
      <c r="M23" s="22">
        <f t="shared" si="8"/>
        <v>0.27207794876463343</v>
      </c>
      <c r="N23" s="23">
        <f>SUM((J23-AandeelFiets)^2,(K23-AandeelAuto)^2,(L23-AandeelBus)^2,(M23-AandeelTrein)^2)</f>
        <v>4.7966398713852193E-2</v>
      </c>
      <c r="O23" s="58" t="str">
        <f>IF($N23=LeastSquares,B23,"")</f>
        <v/>
      </c>
      <c r="P23" s="58" t="str">
        <f>IF($N23=LeastSquares,C23,"")</f>
        <v/>
      </c>
      <c r="Q23" s="58" t="str">
        <f>IF($N23=LeastSquares,D23,"")</f>
        <v/>
      </c>
      <c r="S23" s="9" t="s">
        <v>47</v>
      </c>
    </row>
    <row r="24" spans="1:19" x14ac:dyDescent="0.25">
      <c r="A24">
        <v>22</v>
      </c>
      <c r="B24" s="51">
        <f t="shared" si="1"/>
        <v>0</v>
      </c>
      <c r="C24" s="51">
        <f t="shared" si="2"/>
        <v>2</v>
      </c>
      <c r="D24" s="51">
        <f t="shared" si="3"/>
        <v>2</v>
      </c>
      <c r="E24" s="14">
        <f>Alfa*($B24*V$3+$C24*V$4+$D24*V$5)</f>
        <v>0</v>
      </c>
      <c r="F24" s="14">
        <f>Alfa*($B24*W$3+$C24*W$4+$D24*W$5)</f>
        <v>1.2</v>
      </c>
      <c r="G24" s="14">
        <f>Alfa*($B24*X$3+$C24*X$4+$D24*X$5)</f>
        <v>0.36000000000000004</v>
      </c>
      <c r="H24" s="14">
        <f>Alfa*($B24*Y$3+$C24*Y$4+$D24*Y$5)</f>
        <v>0.77999999999999992</v>
      </c>
      <c r="I24" s="19">
        <f t="shared" si="4"/>
        <v>7.9349186027950882</v>
      </c>
      <c r="J24" s="22">
        <f t="shared" si="5"/>
        <v>0.12602523731595033</v>
      </c>
      <c r="K24" s="22">
        <f t="shared" si="6"/>
        <v>0.41841852310457611</v>
      </c>
      <c r="L24" s="22">
        <f t="shared" si="7"/>
        <v>0.18063567962189905</v>
      </c>
      <c r="M24" s="22">
        <f t="shared" si="8"/>
        <v>0.27492055995757458</v>
      </c>
      <c r="N24" s="23">
        <f>SUM((J24-AandeelFiets)^2,(K24-AandeelAuto)^2,(L24-AandeelBus)^2,(M24-AandeelTrein)^2)</f>
        <v>3.6130885559271568E-2</v>
      </c>
      <c r="O24" s="58" t="str">
        <f>IF($N24=LeastSquares,B24,"")</f>
        <v/>
      </c>
      <c r="P24" s="58" t="str">
        <f>IF($N24=LeastSquares,C24,"")</f>
        <v/>
      </c>
      <c r="Q24" s="58" t="str">
        <f>IF($N24=LeastSquares,D24,"")</f>
        <v/>
      </c>
      <c r="S24" s="9" t="s">
        <v>46</v>
      </c>
    </row>
    <row r="25" spans="1:19" x14ac:dyDescent="0.25">
      <c r="A25">
        <v>23</v>
      </c>
      <c r="B25" s="51">
        <f t="shared" si="1"/>
        <v>0</v>
      </c>
      <c r="C25" s="51">
        <f t="shared" si="2"/>
        <v>2</v>
      </c>
      <c r="D25" s="51">
        <f t="shared" si="3"/>
        <v>3</v>
      </c>
      <c r="E25" s="14">
        <f>Alfa*($B25*V$3+$C25*V$4+$D25*V$5)</f>
        <v>0</v>
      </c>
      <c r="F25" s="14">
        <f>Alfa*($B25*W$3+$C25*W$4+$D25*W$5)</f>
        <v>1.5</v>
      </c>
      <c r="G25" s="14">
        <f>Alfa*($B25*X$3+$C25*X$4+$D25*X$5)</f>
        <v>0.48</v>
      </c>
      <c r="H25" s="14">
        <f>Alfa*($B25*Y$3+$C25*Y$4+$D25*Y$5)</f>
        <v>0.98999999999999988</v>
      </c>
      <c r="I25" s="19">
        <f t="shared" si="4"/>
        <v>9.7889979448802205</v>
      </c>
      <c r="J25" s="22">
        <f t="shared" si="5"/>
        <v>0.10215550208824119</v>
      </c>
      <c r="K25" s="22">
        <f t="shared" si="6"/>
        <v>0.45782919718376786</v>
      </c>
      <c r="L25" s="22">
        <f t="shared" si="7"/>
        <v>0.16509089196796925</v>
      </c>
      <c r="M25" s="22">
        <f t="shared" si="8"/>
        <v>0.27492440876002172</v>
      </c>
      <c r="N25" s="23">
        <f>SUM((J25-AandeelFiets)^2,(K25-AandeelAuto)^2,(L25-AandeelBus)^2,(M25-AandeelTrein)^2)</f>
        <v>2.8339141055995054E-2</v>
      </c>
      <c r="O25" s="58" t="str">
        <f>IF($N25=LeastSquares,B25,"")</f>
        <v/>
      </c>
      <c r="P25" s="58" t="str">
        <f>IF($N25=LeastSquares,C25,"")</f>
        <v/>
      </c>
      <c r="Q25" s="58" t="str">
        <f>IF($N25=LeastSquares,D25,"")</f>
        <v/>
      </c>
    </row>
    <row r="26" spans="1:19" x14ac:dyDescent="0.25">
      <c r="A26">
        <v>24</v>
      </c>
      <c r="B26" s="51">
        <f t="shared" si="1"/>
        <v>0</v>
      </c>
      <c r="C26" s="51">
        <f t="shared" si="2"/>
        <v>2</v>
      </c>
      <c r="D26" s="51">
        <f t="shared" si="3"/>
        <v>4</v>
      </c>
      <c r="E26" s="14">
        <f>Alfa*($B26*V$3+$C26*V$4+$D26*V$5)</f>
        <v>0</v>
      </c>
      <c r="F26" s="14">
        <f>Alfa*($B26*W$3+$C26*W$4+$D26*W$5)</f>
        <v>1.7999999999999998</v>
      </c>
      <c r="G26" s="14">
        <f>Alfa*($B26*X$3+$C26*X$4+$D26*X$5)</f>
        <v>0.6</v>
      </c>
      <c r="H26" s="14">
        <f>Alfa*($B26*Y$3+$C26*Y$4+$D26*Y$5)</f>
        <v>1.2</v>
      </c>
      <c r="I26" s="19">
        <f t="shared" si="4"/>
        <v>12.19188318754</v>
      </c>
      <c r="J26" s="22">
        <f t="shared" si="5"/>
        <v>8.2021783232141807E-2</v>
      </c>
      <c r="K26" s="22">
        <f t="shared" si="6"/>
        <v>0.49620287295695487</v>
      </c>
      <c r="L26" s="22">
        <f t="shared" si="7"/>
        <v>0.14945343326884059</v>
      </c>
      <c r="M26" s="22">
        <f t="shared" si="8"/>
        <v>0.27232191054206278</v>
      </c>
      <c r="N26" s="23">
        <f>SUM((J26-AandeelFiets)^2,(K26-AandeelAuto)^2,(L26-AandeelBus)^2,(M26-AandeelTrein)^2)</f>
        <v>2.4118013822879009E-2</v>
      </c>
      <c r="O26" s="58" t="str">
        <f>IF($N26=LeastSquares,B26,"")</f>
        <v/>
      </c>
      <c r="P26" s="58" t="str">
        <f>IF($N26=LeastSquares,C26,"")</f>
        <v/>
      </c>
      <c r="Q26" s="58" t="str">
        <f>IF($N26=LeastSquares,D26,"")</f>
        <v/>
      </c>
    </row>
    <row r="27" spans="1:19" x14ac:dyDescent="0.25">
      <c r="A27">
        <v>25</v>
      </c>
      <c r="B27" s="51">
        <f t="shared" si="1"/>
        <v>0</v>
      </c>
      <c r="C27" s="51">
        <f t="shared" si="2"/>
        <v>2</v>
      </c>
      <c r="D27" s="51">
        <f t="shared" si="3"/>
        <v>5</v>
      </c>
      <c r="E27" s="14">
        <f>Alfa*($B27*V$3+$C27*V$4+$D27*V$5)</f>
        <v>0</v>
      </c>
      <c r="F27" s="14">
        <f>Alfa*($B27*W$3+$C27*W$4+$D27*W$5)</f>
        <v>2.1</v>
      </c>
      <c r="G27" s="14">
        <f>Alfa*($B27*X$3+$C27*X$4+$D27*X$5)</f>
        <v>0.72</v>
      </c>
      <c r="H27" s="14">
        <f>Alfa*($B27*Y$3+$C27*Y$4+$D27*Y$5)</f>
        <v>1.41</v>
      </c>
      <c r="I27" s="19">
        <f t="shared" si="4"/>
        <v>15.316558527282716</v>
      </c>
      <c r="J27" s="22">
        <f t="shared" si="5"/>
        <v>6.5288817864583862E-2</v>
      </c>
      <c r="K27" s="22">
        <f t="shared" si="6"/>
        <v>0.53315958007287412</v>
      </c>
      <c r="L27" s="22">
        <f t="shared" si="7"/>
        <v>0.13413151570468101</v>
      </c>
      <c r="M27" s="22">
        <f t="shared" si="8"/>
        <v>0.26742008635786096</v>
      </c>
      <c r="N27" s="23">
        <f>SUM((J27-AandeelFiets)^2,(K27-AandeelAuto)^2,(L27-AandeelBus)^2,(M27-AandeelTrein)^2)</f>
        <v>2.2986806096760203E-2</v>
      </c>
      <c r="O27" s="58" t="str">
        <f>IF($N27=LeastSquares,B27,"")</f>
        <v/>
      </c>
      <c r="P27" s="58" t="str">
        <f>IF($N27=LeastSquares,C27,"")</f>
        <v/>
      </c>
      <c r="Q27" s="58" t="str">
        <f>IF($N27=LeastSquares,D27,"")</f>
        <v/>
      </c>
    </row>
    <row r="28" spans="1:19" x14ac:dyDescent="0.25">
      <c r="A28">
        <v>26</v>
      </c>
      <c r="B28" s="51">
        <f t="shared" si="1"/>
        <v>0</v>
      </c>
      <c r="C28" s="51">
        <f t="shared" si="2"/>
        <v>2</v>
      </c>
      <c r="D28" s="51">
        <f t="shared" si="3"/>
        <v>6</v>
      </c>
      <c r="E28" s="14">
        <f>Alfa*($B28*V$3+$C28*V$4+$D28*V$5)</f>
        <v>0</v>
      </c>
      <c r="F28" s="14">
        <f>Alfa*($B28*W$3+$C28*W$4+$D28*W$5)</f>
        <v>2.4</v>
      </c>
      <c r="G28" s="14">
        <f>Alfa*($B28*X$3+$C28*X$4+$D28*X$5)</f>
        <v>0.84000000000000008</v>
      </c>
      <c r="H28" s="14">
        <f>Alfa*($B28*Y$3+$C28*Y$4+$D28*Y$5)</f>
        <v>1.6199999999999999</v>
      </c>
      <c r="I28" s="19">
        <f t="shared" si="4"/>
        <v>19.392633673986559</v>
      </c>
      <c r="J28" s="22">
        <f t="shared" si="5"/>
        <v>5.1565971740156591E-2</v>
      </c>
      <c r="K28" s="22">
        <f t="shared" si="6"/>
        <v>0.56842080173092646</v>
      </c>
      <c r="L28" s="22">
        <f t="shared" si="7"/>
        <v>0.11944571406452574</v>
      </c>
      <c r="M28" s="22">
        <f t="shared" si="8"/>
        <v>0.2605675124643913</v>
      </c>
      <c r="N28" s="23">
        <f>SUM((J28-AandeelFiets)^2,(K28-AandeelAuto)^2,(L28-AandeelBus)^2,(M28-AandeelTrein)^2)</f>
        <v>2.4480076782437271E-2</v>
      </c>
      <c r="O28" s="58" t="str">
        <f>IF($N28=LeastSquares,B28,"")</f>
        <v/>
      </c>
      <c r="P28" s="58" t="str">
        <f>IF($N28=LeastSquares,C28,"")</f>
        <v/>
      </c>
      <c r="Q28" s="58" t="str">
        <f>IF($N28=LeastSquares,D28,"")</f>
        <v/>
      </c>
    </row>
    <row r="29" spans="1:19" x14ac:dyDescent="0.25">
      <c r="A29">
        <v>27</v>
      </c>
      <c r="B29" s="51">
        <f t="shared" si="1"/>
        <v>0</v>
      </c>
      <c r="C29" s="51">
        <f t="shared" si="2"/>
        <v>2</v>
      </c>
      <c r="D29" s="51">
        <f t="shared" si="3"/>
        <v>7</v>
      </c>
      <c r="E29" s="14">
        <f>Alfa*($B29*V$3+$C29*V$4+$D29*V$5)</f>
        <v>0</v>
      </c>
      <c r="F29" s="14">
        <f>Alfa*($B29*W$3+$C29*W$4+$D29*W$5)</f>
        <v>2.6999999999999997</v>
      </c>
      <c r="G29" s="14">
        <f>Alfa*($B29*X$3+$C29*X$4+$D29*X$5)</f>
        <v>0.96</v>
      </c>
      <c r="H29" s="14">
        <f>Alfa*($B29*Y$3+$C29*Y$4+$D29*Y$5)</f>
        <v>1.8299999999999998</v>
      </c>
      <c r="I29" s="19">
        <f t="shared" si="4"/>
        <v>24.725314856820667</v>
      </c>
      <c r="J29" s="22">
        <f t="shared" si="5"/>
        <v>4.0444378799250856E-2</v>
      </c>
      <c r="K29" s="22">
        <f t="shared" si="6"/>
        <v>0.60180150631198703</v>
      </c>
      <c r="L29" s="22">
        <f t="shared" si="7"/>
        <v>0.10562844147979217</v>
      </c>
      <c r="M29" s="22">
        <f t="shared" si="8"/>
        <v>0.2521256734089698</v>
      </c>
      <c r="N29" s="23">
        <f>SUM((J29-AandeelFiets)^2,(K29-AandeelAuto)^2,(L29-AandeelBus)^2,(M29-AandeelTrein)^2)</f>
        <v>2.8161736436258768E-2</v>
      </c>
      <c r="O29" s="58" t="str">
        <f>IF($N29=LeastSquares,B29,"")</f>
        <v/>
      </c>
      <c r="P29" s="58" t="str">
        <f>IF($N29=LeastSquares,C29,"")</f>
        <v/>
      </c>
      <c r="Q29" s="58" t="str">
        <f>IF($N29=LeastSquares,D29,"")</f>
        <v/>
      </c>
    </row>
    <row r="30" spans="1:19" x14ac:dyDescent="0.25">
      <c r="A30">
        <v>28</v>
      </c>
      <c r="B30" s="51">
        <f t="shared" si="1"/>
        <v>0</v>
      </c>
      <c r="C30" s="51">
        <f t="shared" si="2"/>
        <v>2</v>
      </c>
      <c r="D30" s="51">
        <f t="shared" si="3"/>
        <v>8</v>
      </c>
      <c r="E30" s="14">
        <f>Alfa*($B30*V$3+$C30*V$4+$D30*V$5)</f>
        <v>0</v>
      </c>
      <c r="F30" s="14">
        <f>Alfa*($B30*W$3+$C30*W$4+$D30*W$5)</f>
        <v>3</v>
      </c>
      <c r="G30" s="14">
        <f>Alfa*($B30*X$3+$C30*X$4+$D30*X$5)</f>
        <v>1.08</v>
      </c>
      <c r="H30" s="14">
        <f>Alfa*($B30*Y$3+$C30*Y$4+$D30*Y$5)</f>
        <v>2.04</v>
      </c>
      <c r="I30" s="19">
        <f t="shared" si="4"/>
        <v>31.72082567313219</v>
      </c>
      <c r="J30" s="22">
        <f t="shared" si="5"/>
        <v>3.1525030599913059E-2</v>
      </c>
      <c r="K30" s="22">
        <f t="shared" si="6"/>
        <v>0.63319716611917476</v>
      </c>
      <c r="L30" s="22">
        <f t="shared" si="7"/>
        <v>9.2831112954278899E-2</v>
      </c>
      <c r="M30" s="22">
        <f t="shared" si="8"/>
        <v>0.24244669032663327</v>
      </c>
      <c r="N30" s="23">
        <f>SUM((J30-AandeelFiets)^2,(K30-AandeelAuto)^2,(L30-AandeelBus)^2,(M30-AandeelTrein)^2)</f>
        <v>3.3632690769735497E-2</v>
      </c>
      <c r="O30" s="58" t="str">
        <f>IF($N30=LeastSquares,B30,"")</f>
        <v/>
      </c>
      <c r="P30" s="58" t="str">
        <f>IF($N30=LeastSquares,C30,"")</f>
        <v/>
      </c>
      <c r="Q30" s="58" t="str">
        <f>IF($N30=LeastSquares,D30,"")</f>
        <v/>
      </c>
    </row>
    <row r="31" spans="1:19" x14ac:dyDescent="0.25">
      <c r="A31">
        <v>29</v>
      </c>
      <c r="B31" s="51">
        <f t="shared" si="1"/>
        <v>0</v>
      </c>
      <c r="C31" s="51">
        <f t="shared" si="2"/>
        <v>2</v>
      </c>
      <c r="D31" s="51">
        <f t="shared" si="3"/>
        <v>9</v>
      </c>
      <c r="E31" s="14">
        <f>Alfa*($B31*V$3+$C31*V$4+$D31*V$5)</f>
        <v>0</v>
      </c>
      <c r="F31" s="14">
        <f>Alfa*($B31*W$3+$C31*W$4+$D31*W$5)</f>
        <v>3.3</v>
      </c>
      <c r="G31" s="14">
        <f>Alfa*($B31*X$3+$C31*X$4+$D31*X$5)</f>
        <v>1.2</v>
      </c>
      <c r="H31" s="14">
        <f>Alfa*($B31*Y$3+$C31*Y$4+$D31*Y$5)</f>
        <v>2.25</v>
      </c>
      <c r="I31" s="19">
        <f t="shared" si="4"/>
        <v>40.920491679752956</v>
      </c>
      <c r="J31" s="22">
        <f t="shared" si="5"/>
        <v>2.4437634030062005E-2</v>
      </c>
      <c r="K31" s="22">
        <f t="shared" si="6"/>
        <v>0.6625687475322527</v>
      </c>
      <c r="L31" s="22">
        <f t="shared" si="7"/>
        <v>8.1135802294851386E-2</v>
      </c>
      <c r="M31" s="22">
        <f t="shared" si="8"/>
        <v>0.23185781614283393</v>
      </c>
      <c r="N31" s="23">
        <f>SUM((J31-AandeelFiets)^2,(K31-AandeelAuto)^2,(L31-AandeelBus)^2,(M31-AandeelTrein)^2)</f>
        <v>4.0534096911828424E-2</v>
      </c>
      <c r="O31" s="58" t="str">
        <f>IF($N31=LeastSquares,B31,"")</f>
        <v/>
      </c>
      <c r="P31" s="58" t="str">
        <f>IF($N31=LeastSquares,C31,"")</f>
        <v/>
      </c>
      <c r="Q31" s="58" t="str">
        <f>IF($N31=LeastSquares,D31,"")</f>
        <v/>
      </c>
    </row>
    <row r="32" spans="1:19" x14ac:dyDescent="0.25">
      <c r="A32">
        <v>30</v>
      </c>
      <c r="B32" s="51">
        <f t="shared" si="1"/>
        <v>0</v>
      </c>
      <c r="C32" s="51">
        <f t="shared" si="2"/>
        <v>3</v>
      </c>
      <c r="D32" s="51">
        <f t="shared" si="3"/>
        <v>0</v>
      </c>
      <c r="E32" s="14">
        <f>Alfa*($B32*V$3+$C32*V$4+$D32*V$5)</f>
        <v>0</v>
      </c>
      <c r="F32" s="14">
        <f>Alfa*($B32*W$3+$C32*W$4+$D32*W$5)</f>
        <v>0.89999999999999991</v>
      </c>
      <c r="G32" s="14">
        <f>Alfa*($B32*X$3+$C32*X$4+$D32*X$5)</f>
        <v>0.18000000000000002</v>
      </c>
      <c r="H32" s="14">
        <f>Alfa*($B32*Y$3+$C32*Y$4+$D32*Y$5)</f>
        <v>0.53999999999999992</v>
      </c>
      <c r="I32" s="19">
        <f t="shared" si="4"/>
        <v>6.3728273364636188</v>
      </c>
      <c r="J32" s="22">
        <f t="shared" si="5"/>
        <v>0.15691622371098407</v>
      </c>
      <c r="K32" s="22">
        <f t="shared" si="6"/>
        <v>0.38595163203053628</v>
      </c>
      <c r="L32" s="22">
        <f t="shared" si="7"/>
        <v>0.18786282758229642</v>
      </c>
      <c r="M32" s="22">
        <f t="shared" si="8"/>
        <v>0.26926931667618303</v>
      </c>
      <c r="N32" s="23">
        <f>SUM((J32-AandeelFiets)^2,(K32-AandeelAuto)^2,(L32-AandeelBus)^2,(M32-AandeelTrein)^2)</f>
        <v>4.3628199169770079E-2</v>
      </c>
      <c r="O32" s="58" t="str">
        <f>IF($N32=LeastSquares,B32,"")</f>
        <v/>
      </c>
      <c r="P32" s="58" t="str">
        <f>IF($N32=LeastSquares,C32,"")</f>
        <v/>
      </c>
      <c r="Q32" s="58" t="str">
        <f>IF($N32=LeastSquares,D32,"")</f>
        <v/>
      </c>
    </row>
    <row r="33" spans="1:17" x14ac:dyDescent="0.25">
      <c r="A33">
        <v>31</v>
      </c>
      <c r="B33" s="51">
        <f t="shared" si="1"/>
        <v>0</v>
      </c>
      <c r="C33" s="51">
        <f t="shared" si="2"/>
        <v>3</v>
      </c>
      <c r="D33" s="51">
        <f t="shared" si="3"/>
        <v>1</v>
      </c>
      <c r="E33" s="14">
        <f>Alfa*($B33*V$3+$C33*V$4+$D33*V$5)</f>
        <v>0</v>
      </c>
      <c r="F33" s="14">
        <f>Alfa*($B33*W$3+$C33*W$4+$D33*W$5)</f>
        <v>1.2</v>
      </c>
      <c r="G33" s="14">
        <f>Alfa*($B33*X$3+$C33*X$4+$D33*X$5)</f>
        <v>0.3</v>
      </c>
      <c r="H33" s="14">
        <f>Alfa*($B33*Y$3+$C33*Y$4+$D33*Y$5)</f>
        <v>0.75</v>
      </c>
      <c r="I33" s="19">
        <f t="shared" si="4"/>
        <v>7.7869757469252256</v>
      </c>
      <c r="J33" s="22">
        <f t="shared" si="5"/>
        <v>0.12841956010905275</v>
      </c>
      <c r="K33" s="22">
        <f t="shared" si="6"/>
        <v>0.42636795472844929</v>
      </c>
      <c r="L33" s="22">
        <f t="shared" si="7"/>
        <v>0.17334827427824082</v>
      </c>
      <c r="M33" s="22">
        <f t="shared" si="8"/>
        <v>0.27186421088425705</v>
      </c>
      <c r="N33" s="23">
        <f>SUM((J33-AandeelFiets)^2,(K33-AandeelAuto)^2,(L33-AandeelBus)^2,(M33-AandeelTrein)^2)</f>
        <v>3.2373455644775416E-2</v>
      </c>
      <c r="O33" s="58" t="str">
        <f>IF($N33=LeastSquares,B33,"")</f>
        <v/>
      </c>
      <c r="P33" s="58" t="str">
        <f>IF($N33=LeastSquares,C33,"")</f>
        <v/>
      </c>
      <c r="Q33" s="58" t="str">
        <f>IF($N33=LeastSquares,D33,"")</f>
        <v/>
      </c>
    </row>
    <row r="34" spans="1:17" x14ac:dyDescent="0.25">
      <c r="A34">
        <v>32</v>
      </c>
      <c r="B34" s="51">
        <f t="shared" si="1"/>
        <v>0</v>
      </c>
      <c r="C34" s="51">
        <f t="shared" si="2"/>
        <v>3</v>
      </c>
      <c r="D34" s="51">
        <f t="shared" si="3"/>
        <v>2</v>
      </c>
      <c r="E34" s="14">
        <f>Alfa*($B34*V$3+$C34*V$4+$D34*V$5)</f>
        <v>0</v>
      </c>
      <c r="F34" s="14">
        <f>Alfa*($B34*W$3+$C34*W$4+$D34*W$5)</f>
        <v>1.5</v>
      </c>
      <c r="G34" s="14">
        <f>Alfa*($B34*X$3+$C34*X$4+$D34*X$5)</f>
        <v>0.42000000000000004</v>
      </c>
      <c r="H34" s="14">
        <f>Alfa*($B34*Y$3+$C34*Y$4+$D34*Y$5)</f>
        <v>0.95999999999999985</v>
      </c>
      <c r="I34" s="19">
        <f t="shared" si="4"/>
        <v>9.6153470993798162</v>
      </c>
      <c r="J34" s="22">
        <f t="shared" si="5"/>
        <v>0.10400040577469111</v>
      </c>
      <c r="K34" s="22">
        <f t="shared" si="6"/>
        <v>0.46609748187115685</v>
      </c>
      <c r="L34" s="22">
        <f t="shared" si="7"/>
        <v>0.15828461935781804</v>
      </c>
      <c r="M34" s="22">
        <f t="shared" si="8"/>
        <v>0.27161749299633398</v>
      </c>
      <c r="N34" s="23">
        <f>SUM((J34-AandeelFiets)^2,(K34-AandeelAuto)^2,(L34-AandeelBus)^2,(M34-AandeelTrein)^2)</f>
        <v>2.5319755808425985E-2</v>
      </c>
      <c r="O34" s="58" t="str">
        <f>IF($N34=LeastSquares,B34,"")</f>
        <v/>
      </c>
      <c r="P34" s="58" t="str">
        <f>IF($N34=LeastSquares,C34,"")</f>
        <v/>
      </c>
      <c r="Q34" s="58" t="str">
        <f>IF($N34=LeastSquares,D34,"")</f>
        <v/>
      </c>
    </row>
    <row r="35" spans="1:17" x14ac:dyDescent="0.25">
      <c r="A35">
        <v>33</v>
      </c>
      <c r="B35" s="51">
        <f t="shared" si="1"/>
        <v>0</v>
      </c>
      <c r="C35" s="51">
        <f t="shared" si="2"/>
        <v>3</v>
      </c>
      <c r="D35" s="51">
        <f t="shared" si="3"/>
        <v>3</v>
      </c>
      <c r="E35" s="14">
        <f>Alfa*($B35*V$3+$C35*V$4+$D35*V$5)</f>
        <v>0</v>
      </c>
      <c r="F35" s="14">
        <f>Alfa*($B35*W$3+$C35*W$4+$D35*W$5)</f>
        <v>1.7999999999999998</v>
      </c>
      <c r="G35" s="14">
        <f>Alfa*($B35*X$3+$C35*X$4+$D35*X$5)</f>
        <v>0.54</v>
      </c>
      <c r="H35" s="14">
        <f>Alfa*($B35*Y$3+$C35*Y$4+$D35*Y$5)</f>
        <v>1.1699999999999997</v>
      </c>
      <c r="I35" s="19">
        <f t="shared" si="4"/>
        <v>11.987646965126302</v>
      </c>
      <c r="J35" s="22">
        <f t="shared" si="5"/>
        <v>8.3419206697455825E-2</v>
      </c>
      <c r="K35" s="22">
        <f t="shared" si="6"/>
        <v>0.50465679228060301</v>
      </c>
      <c r="L35" s="22">
        <f t="shared" si="7"/>
        <v>0.14314793113085131</v>
      </c>
      <c r="M35" s="22">
        <f t="shared" si="8"/>
        <v>0.26877606989108993</v>
      </c>
      <c r="N35" s="23">
        <f>SUM((J35-AandeelFiets)^2,(K35-AandeelAuto)^2,(L35-AandeelBus)^2,(M35-AandeelTrein)^2)</f>
        <v>2.1920300351772202E-2</v>
      </c>
      <c r="O35" s="58" t="str">
        <f>IF($N35=LeastSquares,B35,"")</f>
        <v/>
      </c>
      <c r="P35" s="58" t="str">
        <f>IF($N35=LeastSquares,C35,"")</f>
        <v/>
      </c>
      <c r="Q35" s="58" t="str">
        <f>IF($N35=LeastSquares,D35,"")</f>
        <v/>
      </c>
    </row>
    <row r="36" spans="1:17" x14ac:dyDescent="0.25">
      <c r="A36">
        <v>34</v>
      </c>
      <c r="B36" s="51">
        <f t="shared" si="1"/>
        <v>0</v>
      </c>
      <c r="C36" s="51">
        <f t="shared" si="2"/>
        <v>3</v>
      </c>
      <c r="D36" s="51">
        <f t="shared" si="3"/>
        <v>4</v>
      </c>
      <c r="E36" s="14">
        <f>Alfa*($B36*V$3+$C36*V$4+$D36*V$5)</f>
        <v>0</v>
      </c>
      <c r="F36" s="14">
        <f>Alfa*($B36*W$3+$C36*W$4+$D36*W$5)</f>
        <v>2.1</v>
      </c>
      <c r="G36" s="14">
        <f>Alfa*($B36*X$3+$C36*X$4+$D36*X$5)</f>
        <v>0.66</v>
      </c>
      <c r="H36" s="14">
        <f>Alfa*($B36*Y$3+$C36*Y$4+$D36*Y$5)</f>
        <v>1.38</v>
      </c>
      <c r="I36" s="19">
        <f t="shared" si="4"/>
        <v>15.075863874464432</v>
      </c>
      <c r="J36" s="22">
        <f t="shared" si="5"/>
        <v>6.6331190592255521E-2</v>
      </c>
      <c r="K36" s="22">
        <f t="shared" si="6"/>
        <v>0.54167177287926749</v>
      </c>
      <c r="L36" s="22">
        <f t="shared" si="7"/>
        <v>0.12833707908965614</v>
      </c>
      <c r="M36" s="22">
        <f t="shared" si="8"/>
        <v>0.26365995743882076</v>
      </c>
      <c r="N36" s="23">
        <f>SUM((J36-AandeelFiets)^2,(K36-AandeelAuto)^2,(L36-AandeelBus)^2,(M36-AandeelTrein)^2)</f>
        <v>2.1631475074959088E-2</v>
      </c>
      <c r="O36" s="58" t="str">
        <f>IF($N36=LeastSquares,B36,"")</f>
        <v/>
      </c>
      <c r="P36" s="58" t="str">
        <f>IF($N36=LeastSquares,C36,"")</f>
        <v/>
      </c>
      <c r="Q36" s="58" t="str">
        <f>IF($N36=LeastSquares,D36,"")</f>
        <v/>
      </c>
    </row>
    <row r="37" spans="1:17" x14ac:dyDescent="0.25">
      <c r="A37">
        <v>35</v>
      </c>
      <c r="B37" s="51">
        <f t="shared" si="1"/>
        <v>0</v>
      </c>
      <c r="C37" s="51">
        <f t="shared" si="2"/>
        <v>3</v>
      </c>
      <c r="D37" s="51">
        <f t="shared" si="3"/>
        <v>5</v>
      </c>
      <c r="E37" s="14">
        <f>Alfa*($B37*V$3+$C37*V$4+$D37*V$5)</f>
        <v>0</v>
      </c>
      <c r="F37" s="14">
        <f>Alfa*($B37*W$3+$C37*W$4+$D37*W$5)</f>
        <v>2.4</v>
      </c>
      <c r="G37" s="14">
        <f>Alfa*($B37*X$3+$C37*X$4+$D37*X$5)</f>
        <v>0.78</v>
      </c>
      <c r="H37" s="14">
        <f>Alfa*($B37*Y$3+$C37*Y$4+$D37*Y$5)</f>
        <v>1.5899999999999999</v>
      </c>
      <c r="I37" s="19">
        <f t="shared" si="4"/>
        <v>19.108397574466423</v>
      </c>
      <c r="J37" s="22">
        <f t="shared" si="5"/>
        <v>5.2333012022747996E-2</v>
      </c>
      <c r="K37" s="22">
        <f t="shared" si="6"/>
        <v>0.57687602205698874</v>
      </c>
      <c r="L37" s="22">
        <f t="shared" si="7"/>
        <v>0.11416301429760867</v>
      </c>
      <c r="M37" s="22">
        <f t="shared" si="8"/>
        <v>0.25662795162265467</v>
      </c>
      <c r="N37" s="23">
        <f>SUM((J37-AandeelFiets)^2,(K37-AandeelAuto)^2,(L37-AandeelBus)^2,(M37-AandeelTrein)^2)</f>
        <v>2.3938872058126538E-2</v>
      </c>
      <c r="O37" s="58" t="str">
        <f>IF($N37=LeastSquares,B37,"")</f>
        <v/>
      </c>
      <c r="P37" s="58" t="str">
        <f>IF($N37=LeastSquares,C37,"")</f>
        <v/>
      </c>
      <c r="Q37" s="58" t="str">
        <f>IF($N37=LeastSquares,D37,"")</f>
        <v/>
      </c>
    </row>
    <row r="38" spans="1:17" x14ac:dyDescent="0.25">
      <c r="A38">
        <v>36</v>
      </c>
      <c r="B38" s="51">
        <f t="shared" si="1"/>
        <v>0</v>
      </c>
      <c r="C38" s="51">
        <f t="shared" si="2"/>
        <v>3</v>
      </c>
      <c r="D38" s="51">
        <f t="shared" si="3"/>
        <v>6</v>
      </c>
      <c r="E38" s="14">
        <f>Alfa*($B38*V$3+$C38*V$4+$D38*V$5)</f>
        <v>0</v>
      </c>
      <c r="F38" s="14">
        <f>Alfa*($B38*W$3+$C38*W$4+$D38*W$5)</f>
        <v>2.6999999999999997</v>
      </c>
      <c r="G38" s="14">
        <f>Alfa*($B38*X$3+$C38*X$4+$D38*X$5)</f>
        <v>0.90000000000000013</v>
      </c>
      <c r="H38" s="14">
        <f>Alfa*($B38*Y$3+$C38*Y$4+$D38*Y$5)</f>
        <v>1.7999999999999996</v>
      </c>
      <c r="I38" s="19">
        <f t="shared" si="4"/>
        <v>24.38898230044272</v>
      </c>
      <c r="J38" s="22">
        <f t="shared" si="5"/>
        <v>4.1002120862658857E-2</v>
      </c>
      <c r="K38" s="22">
        <f t="shared" si="6"/>
        <v>0.61010055858717505</v>
      </c>
      <c r="L38" s="22">
        <f t="shared" si="7"/>
        <v>0.100848944037829</v>
      </c>
      <c r="M38" s="22">
        <f t="shared" si="8"/>
        <v>0.24804837651233722</v>
      </c>
      <c r="N38" s="23">
        <f>SUM((J38-AandeelFiets)^2,(K38-AandeelAuto)^2,(L38-AandeelBus)^2,(M38-AandeelTrein)^2)</f>
        <v>2.8371809515347048E-2</v>
      </c>
      <c r="O38" s="58" t="str">
        <f>IF($N38=LeastSquares,B38,"")</f>
        <v/>
      </c>
      <c r="P38" s="58" t="str">
        <f>IF($N38=LeastSquares,C38,"")</f>
        <v/>
      </c>
      <c r="Q38" s="58" t="str">
        <f>IF($N38=LeastSquares,D38,"")</f>
        <v/>
      </c>
    </row>
    <row r="39" spans="1:17" x14ac:dyDescent="0.25">
      <c r="A39">
        <v>37</v>
      </c>
      <c r="B39" s="51">
        <f t="shared" si="1"/>
        <v>0</v>
      </c>
      <c r="C39" s="51">
        <f t="shared" si="2"/>
        <v>3</v>
      </c>
      <c r="D39" s="51">
        <f t="shared" si="3"/>
        <v>7</v>
      </c>
      <c r="E39" s="14">
        <f>Alfa*($B39*V$3+$C39*V$4+$D39*V$5)</f>
        <v>0</v>
      </c>
      <c r="F39" s="14">
        <f>Alfa*($B39*W$3+$C39*W$4+$D39*W$5)</f>
        <v>3</v>
      </c>
      <c r="G39" s="14">
        <f>Alfa*($B39*X$3+$C39*X$4+$D39*X$5)</f>
        <v>1.02</v>
      </c>
      <c r="H39" s="14">
        <f>Alfa*($B39*Y$3+$C39*Y$4+$D39*Y$5)</f>
        <v>2.0099999999999998</v>
      </c>
      <c r="I39" s="19">
        <f t="shared" si="4"/>
        <v>31.32204903447116</v>
      </c>
      <c r="J39" s="22">
        <f t="shared" si="5"/>
        <v>3.192639149818903E-2</v>
      </c>
      <c r="K39" s="22">
        <f t="shared" si="6"/>
        <v>0.64125871526102063</v>
      </c>
      <c r="L39" s="22">
        <f t="shared" si="7"/>
        <v>8.8538101735052097E-2</v>
      </c>
      <c r="M39" s="22">
        <f t="shared" si="8"/>
        <v>0.23827679150573819</v>
      </c>
      <c r="N39" s="23">
        <f>SUM((J39-AandeelFiets)^2,(K39-AandeelAuto)^2,(L39-AandeelBus)^2,(M39-AandeelTrein)^2)</f>
        <v>3.4509581606670156E-2</v>
      </c>
      <c r="O39" s="58" t="str">
        <f>IF($N39=LeastSquares,B39,"")</f>
        <v/>
      </c>
      <c r="P39" s="58" t="str">
        <f>IF($N39=LeastSquares,C39,"")</f>
        <v/>
      </c>
      <c r="Q39" s="58" t="str">
        <f>IF($N39=LeastSquares,D39,"")</f>
        <v/>
      </c>
    </row>
    <row r="40" spans="1:17" x14ac:dyDescent="0.25">
      <c r="A40">
        <v>38</v>
      </c>
      <c r="B40" s="51">
        <f t="shared" si="1"/>
        <v>0</v>
      </c>
      <c r="C40" s="51">
        <f t="shared" si="2"/>
        <v>3</v>
      </c>
      <c r="D40" s="51">
        <f t="shared" si="3"/>
        <v>8</v>
      </c>
      <c r="E40" s="14">
        <f>Alfa*($B40*V$3+$C40*V$4+$D40*V$5)</f>
        <v>0</v>
      </c>
      <c r="F40" s="14">
        <f>Alfa*($B40*W$3+$C40*W$4+$D40*W$5)</f>
        <v>3.3</v>
      </c>
      <c r="G40" s="14">
        <f>Alfa*($B40*X$3+$C40*X$4+$D40*X$5)</f>
        <v>1.1400000000000001</v>
      </c>
      <c r="H40" s="14">
        <f>Alfa*($B40*Y$3+$C40*Y$4+$D40*Y$5)</f>
        <v>2.2199999999999998</v>
      </c>
      <c r="I40" s="19">
        <f t="shared" si="4"/>
        <v>40.446738151726287</v>
      </c>
      <c r="J40" s="22">
        <f t="shared" si="5"/>
        <v>2.4723872571596223E-2</v>
      </c>
      <c r="K40" s="22">
        <f t="shared" si="6"/>
        <v>0.67032942975404564</v>
      </c>
      <c r="L40" s="22">
        <f t="shared" si="7"/>
        <v>7.7305822621760764E-2</v>
      </c>
      <c r="M40" s="22">
        <f t="shared" si="8"/>
        <v>0.22764087505259742</v>
      </c>
      <c r="N40" s="23">
        <f>SUM((J40-AandeelFiets)^2,(K40-AandeelAuto)^2,(L40-AandeelBus)^2,(M40-AandeelTrein)^2)</f>
        <v>4.198240562541327E-2</v>
      </c>
      <c r="O40" s="58" t="str">
        <f>IF($N40=LeastSquares,B40,"")</f>
        <v/>
      </c>
      <c r="P40" s="58" t="str">
        <f>IF($N40=LeastSquares,C40,"")</f>
        <v/>
      </c>
      <c r="Q40" s="58" t="str">
        <f>IF($N40=LeastSquares,D40,"")</f>
        <v/>
      </c>
    </row>
    <row r="41" spans="1:17" x14ac:dyDescent="0.25">
      <c r="A41">
        <v>39</v>
      </c>
      <c r="B41" s="51">
        <f t="shared" si="1"/>
        <v>0</v>
      </c>
      <c r="C41" s="51">
        <f t="shared" si="2"/>
        <v>3</v>
      </c>
      <c r="D41" s="51">
        <f t="shared" si="3"/>
        <v>9</v>
      </c>
      <c r="E41" s="14">
        <f>Alfa*($B41*V$3+$C41*V$4+$D41*V$5)</f>
        <v>0</v>
      </c>
      <c r="F41" s="14">
        <f>Alfa*($B41*W$3+$C41*W$4+$D41*W$5)</f>
        <v>3.5999999999999996</v>
      </c>
      <c r="G41" s="14">
        <f>Alfa*($B41*X$3+$C41*X$4+$D41*X$5)</f>
        <v>1.26</v>
      </c>
      <c r="H41" s="14">
        <f>Alfa*($B41*Y$3+$C41*Y$4+$D41*Y$5)</f>
        <v>2.4299999999999997</v>
      </c>
      <c r="I41" s="19">
        <f t="shared" si="4"/>
        <v>52.482538011044809</v>
      </c>
      <c r="J41" s="22">
        <f t="shared" si="5"/>
        <v>1.9053956571032305E-2</v>
      </c>
      <c r="K41" s="22">
        <f t="shared" si="6"/>
        <v>0.69734116966629878</v>
      </c>
      <c r="L41" s="22">
        <f t="shared" si="7"/>
        <v>6.7173227914844119E-2</v>
      </c>
      <c r="M41" s="22">
        <f t="shared" si="8"/>
        <v>0.21643164584782482</v>
      </c>
      <c r="N41" s="23">
        <f>SUM((J41-AandeelFiets)^2,(K41-AandeelAuto)^2,(L41-AandeelBus)^2,(M41-AandeelTrein)^2)</f>
        <v>5.0469326807524167E-2</v>
      </c>
      <c r="O41" s="58" t="str">
        <f>IF($N41=LeastSquares,B41,"")</f>
        <v/>
      </c>
      <c r="P41" s="58" t="str">
        <f>IF($N41=LeastSquares,C41,"")</f>
        <v/>
      </c>
      <c r="Q41" s="58" t="str">
        <f>IF($N41=LeastSquares,D41,"")</f>
        <v/>
      </c>
    </row>
    <row r="42" spans="1:17" x14ac:dyDescent="0.25">
      <c r="A42">
        <v>40</v>
      </c>
      <c r="B42" s="51">
        <f t="shared" si="1"/>
        <v>0</v>
      </c>
      <c r="C42" s="51">
        <f t="shared" si="2"/>
        <v>4</v>
      </c>
      <c r="D42" s="51">
        <f t="shared" si="3"/>
        <v>0</v>
      </c>
      <c r="E42" s="14">
        <f>Alfa*($B42*V$3+$C42*V$4+$D42*V$5)</f>
        <v>0</v>
      </c>
      <c r="F42" s="14">
        <f>Alfa*($B42*W$3+$C42*W$4+$D42*W$5)</f>
        <v>1.2</v>
      </c>
      <c r="G42" s="14">
        <f>Alfa*($B42*X$3+$C42*X$4+$D42*X$5)</f>
        <v>0.24</v>
      </c>
      <c r="H42" s="14">
        <f>Alfa*($B42*Y$3+$C42*Y$4+$D42*Y$5)</f>
        <v>0.72</v>
      </c>
      <c r="I42" s="19">
        <f t="shared" si="4"/>
        <v>7.6457992837018391</v>
      </c>
      <c r="J42" s="22">
        <f t="shared" si="5"/>
        <v>0.13079077319380447</v>
      </c>
      <c r="K42" s="22">
        <f t="shared" si="6"/>
        <v>0.43424065941854784</v>
      </c>
      <c r="L42" s="22">
        <f t="shared" si="7"/>
        <v>0.16626765929250351</v>
      </c>
      <c r="M42" s="22">
        <f t="shared" si="8"/>
        <v>0.26870090809514424</v>
      </c>
      <c r="N42" s="23">
        <f>SUM((J42-AandeelFiets)^2,(K42-AandeelAuto)^2,(L42-AandeelBus)^2,(M42-AandeelTrein)^2)</f>
        <v>2.8894172115708529E-2</v>
      </c>
      <c r="O42" s="58" t="str">
        <f>IF($N42=LeastSquares,B42,"")</f>
        <v/>
      </c>
      <c r="P42" s="58" t="str">
        <f>IF($N42=LeastSquares,C42,"")</f>
        <v/>
      </c>
      <c r="Q42" s="58" t="str">
        <f>IF($N42=LeastSquares,D42,"")</f>
        <v/>
      </c>
    </row>
    <row r="43" spans="1:17" x14ac:dyDescent="0.25">
      <c r="A43">
        <v>41</v>
      </c>
      <c r="B43" s="51">
        <f t="shared" si="1"/>
        <v>0</v>
      </c>
      <c r="C43" s="51">
        <f t="shared" si="2"/>
        <v>4</v>
      </c>
      <c r="D43" s="51">
        <f t="shared" si="3"/>
        <v>1</v>
      </c>
      <c r="E43" s="14">
        <f>Alfa*($B43*V$3+$C43*V$4+$D43*V$5)</f>
        <v>0</v>
      </c>
      <c r="F43" s="14">
        <f>Alfa*($B43*W$3+$C43*W$4+$D43*W$5)</f>
        <v>1.5</v>
      </c>
      <c r="G43" s="14">
        <f>Alfa*($B43*X$3+$C43*X$4+$D43*X$5)</f>
        <v>0.36000000000000004</v>
      </c>
      <c r="H43" s="14">
        <f>Alfa*($B43*Y$3+$C43*Y$4+$D43*Y$5)</f>
        <v>0.92999999999999983</v>
      </c>
      <c r="I43" s="19">
        <f t="shared" si="4"/>
        <v>9.4495276625162585</v>
      </c>
      <c r="J43" s="22">
        <f t="shared" si="5"/>
        <v>0.10582539526993838</v>
      </c>
      <c r="K43" s="22">
        <f t="shared" si="6"/>
        <v>0.47427651734548837</v>
      </c>
      <c r="L43" s="22">
        <f t="shared" si="7"/>
        <v>0.15168265184787741</v>
      </c>
      <c r="M43" s="22">
        <f t="shared" si="8"/>
        <v>0.26821543553669591</v>
      </c>
      <c r="N43" s="23">
        <f>SUM((J43-AandeelFiets)^2,(K43-AandeelAuto)^2,(L43-AandeelBus)^2,(M43-AandeelTrein)^2)</f>
        <v>2.2566796634098392E-2</v>
      </c>
      <c r="O43" s="58" t="str">
        <f>IF($N43=LeastSquares,B43,"")</f>
        <v/>
      </c>
      <c r="P43" s="58" t="str">
        <f>IF($N43=LeastSquares,C43,"")</f>
        <v/>
      </c>
      <c r="Q43" s="58" t="str">
        <f>IF($N43=LeastSquares,D43,"")</f>
        <v/>
      </c>
    </row>
    <row r="44" spans="1:17" x14ac:dyDescent="0.25">
      <c r="A44">
        <v>42</v>
      </c>
      <c r="B44" s="51">
        <f t="shared" si="1"/>
        <v>0</v>
      </c>
      <c r="C44" s="51">
        <f t="shared" si="2"/>
        <v>4</v>
      </c>
      <c r="D44" s="51">
        <f t="shared" si="3"/>
        <v>2</v>
      </c>
      <c r="E44" s="14">
        <f>Alfa*($B44*V$3+$C44*V$4+$D44*V$5)</f>
        <v>0</v>
      </c>
      <c r="F44" s="14">
        <f>Alfa*($B44*W$3+$C44*W$4+$D44*W$5)</f>
        <v>1.7999999999999998</v>
      </c>
      <c r="G44" s="14">
        <f>Alfa*($B44*X$3+$C44*X$4+$D44*X$5)</f>
        <v>0.48</v>
      </c>
      <c r="H44" s="14">
        <f>Alfa*($B44*Y$3+$C44*Y$4+$D44*Y$5)</f>
        <v>1.1399999999999999</v>
      </c>
      <c r="I44" s="19">
        <f t="shared" si="4"/>
        <v>11.792490231791994</v>
      </c>
      <c r="J44" s="22">
        <f t="shared" si="5"/>
        <v>8.4799731044427534E-2</v>
      </c>
      <c r="K44" s="22">
        <f t="shared" si="6"/>
        <v>0.51300847789582071</v>
      </c>
      <c r="L44" s="22">
        <f t="shared" si="7"/>
        <v>0.13704267465374137</v>
      </c>
      <c r="M44" s="22">
        <f t="shared" si="8"/>
        <v>0.26514911640601035</v>
      </c>
      <c r="N44" s="23">
        <f>SUM((J44-AandeelFiets)^2,(K44-AandeelAuto)^2,(L44-AandeelBus)^2,(M44-AandeelTrein)^2)</f>
        <v>1.9974247978003887E-2</v>
      </c>
      <c r="O44" s="58" t="str">
        <f>IF($N44=LeastSquares,B44,"")</f>
        <v/>
      </c>
      <c r="P44" s="58" t="str">
        <f>IF($N44=LeastSquares,C44,"")</f>
        <v/>
      </c>
      <c r="Q44" s="58" t="str">
        <f>IF($N44=LeastSquares,D44,"")</f>
        <v/>
      </c>
    </row>
    <row r="45" spans="1:17" x14ac:dyDescent="0.25">
      <c r="A45">
        <v>43</v>
      </c>
      <c r="B45" s="51">
        <f t="shared" si="1"/>
        <v>0</v>
      </c>
      <c r="C45" s="51">
        <f t="shared" si="2"/>
        <v>4</v>
      </c>
      <c r="D45" s="51">
        <f t="shared" si="3"/>
        <v>3</v>
      </c>
      <c r="E45" s="14">
        <f>Alfa*($B45*V$3+$C45*V$4+$D45*V$5)</f>
        <v>0</v>
      </c>
      <c r="F45" s="14">
        <f>Alfa*($B45*W$3+$C45*W$4+$D45*W$5)</f>
        <v>2.1</v>
      </c>
      <c r="G45" s="14">
        <f>Alfa*($B45*X$3+$C45*X$4+$D45*X$5)</f>
        <v>0.6</v>
      </c>
      <c r="H45" s="14">
        <f>Alfa*($B45*Y$3+$C45*Y$4+$D45*Y$5)</f>
        <v>1.3499999999999999</v>
      </c>
      <c r="I45" s="19">
        <f t="shared" si="4"/>
        <v>14.845714243655134</v>
      </c>
      <c r="J45" s="22">
        <f t="shared" si="5"/>
        <v>6.7359507504153066E-2</v>
      </c>
      <c r="K45" s="22">
        <f t="shared" si="6"/>
        <v>0.55006918350578971</v>
      </c>
      <c r="L45" s="22">
        <f t="shared" si="7"/>
        <v>0.12273702500836285</v>
      </c>
      <c r="M45" s="22">
        <f t="shared" si="8"/>
        <v>0.25983428398169445</v>
      </c>
      <c r="N45" s="23">
        <f>SUM((J45-AandeelFiets)^2,(K45-AandeelAuto)^2,(L45-AandeelBus)^2,(M45-AandeelTrein)^2)</f>
        <v>2.0509451050181517E-2</v>
      </c>
      <c r="O45" s="58" t="str">
        <f>IF($N45=LeastSquares,B45,"")</f>
        <v/>
      </c>
      <c r="P45" s="58" t="str">
        <f>IF($N45=LeastSquares,C45,"")</f>
        <v/>
      </c>
      <c r="Q45" s="58" t="str">
        <f>IF($N45=LeastSquares,D45,"")</f>
        <v/>
      </c>
    </row>
    <row r="46" spans="1:17" x14ac:dyDescent="0.25">
      <c r="A46">
        <v>44</v>
      </c>
      <c r="B46" s="51">
        <f t="shared" si="1"/>
        <v>0</v>
      </c>
      <c r="C46" s="51">
        <f t="shared" si="2"/>
        <v>4</v>
      </c>
      <c r="D46" s="51">
        <f t="shared" si="3"/>
        <v>4</v>
      </c>
      <c r="E46" s="14">
        <f>Alfa*($B46*V$3+$C46*V$4+$D46*V$5)</f>
        <v>0</v>
      </c>
      <c r="F46" s="14">
        <f>Alfa*($B46*W$3+$C46*W$4+$D46*W$5)</f>
        <v>2.4</v>
      </c>
      <c r="G46" s="14">
        <f>Alfa*($B46*X$3+$C46*X$4+$D46*X$5)</f>
        <v>0.72000000000000008</v>
      </c>
      <c r="H46" s="14">
        <f>Alfa*($B46*Y$3+$C46*Y$4+$D46*Y$5)</f>
        <v>1.5599999999999998</v>
      </c>
      <c r="I46" s="19">
        <f t="shared" si="4"/>
        <v>18.836430836423343</v>
      </c>
      <c r="J46" s="22">
        <f t="shared" si="5"/>
        <v>5.3088613691418401E-2</v>
      </c>
      <c r="K46" s="22">
        <f t="shared" si="6"/>
        <v>0.58520515252424965</v>
      </c>
      <c r="L46" s="22">
        <f t="shared" si="7"/>
        <v>0.10906701107469377</v>
      </c>
      <c r="M46" s="22">
        <f t="shared" si="8"/>
        <v>0.25263922270963818</v>
      </c>
      <c r="N46" s="23">
        <f>SUM((J46-AandeelFiets)^2,(K46-AandeelAuto)^2,(L46-AandeelBus)^2,(M46-AandeelTrein)^2)</f>
        <v>2.3609230843936908E-2</v>
      </c>
      <c r="O46" s="58" t="str">
        <f>IF($N46=LeastSquares,B46,"")</f>
        <v/>
      </c>
      <c r="P46" s="58" t="str">
        <f>IF($N46=LeastSquares,C46,"")</f>
        <v/>
      </c>
      <c r="Q46" s="58" t="str">
        <f>IF($N46=LeastSquares,D46,"")</f>
        <v/>
      </c>
    </row>
    <row r="47" spans="1:17" x14ac:dyDescent="0.25">
      <c r="A47">
        <v>45</v>
      </c>
      <c r="B47" s="51">
        <f t="shared" si="1"/>
        <v>0</v>
      </c>
      <c r="C47" s="51">
        <f t="shared" si="2"/>
        <v>4</v>
      </c>
      <c r="D47" s="51">
        <f t="shared" si="3"/>
        <v>5</v>
      </c>
      <c r="E47" s="14">
        <f>Alfa*($B47*V$3+$C47*V$4+$D47*V$5)</f>
        <v>0</v>
      </c>
      <c r="F47" s="14">
        <f>Alfa*($B47*W$3+$C47*W$4+$D47*W$5)</f>
        <v>2.6999999999999997</v>
      </c>
      <c r="G47" s="14">
        <f>Alfa*($B47*X$3+$C47*X$4+$D47*X$5)</f>
        <v>0.84</v>
      </c>
      <c r="H47" s="14">
        <f>Alfa*($B47*Y$3+$C47*Y$4+$D47*Y$5)</f>
        <v>1.77</v>
      </c>
      <c r="I47" s="19">
        <f t="shared" si="4"/>
        <v>24.066952063036521</v>
      </c>
      <c r="J47" s="22">
        <f t="shared" si="5"/>
        <v>4.1550753804668952E-2</v>
      </c>
      <c r="K47" s="22">
        <f t="shared" si="6"/>
        <v>0.61826406957971303</v>
      </c>
      <c r="L47" s="22">
        <f t="shared" si="7"/>
        <v>9.6246793973496461E-2</v>
      </c>
      <c r="M47" s="22">
        <f t="shared" si="8"/>
        <v>0.24393838264212164</v>
      </c>
      <c r="N47" s="23">
        <f>SUM((J47-AandeelFiets)^2,(K47-AandeelAuto)^2,(L47-AandeelBus)^2,(M47-AandeelTrein)^2)</f>
        <v>2.8769058920845428E-2</v>
      </c>
      <c r="O47" s="58" t="str">
        <f>IF($N47=LeastSquares,B47,"")</f>
        <v/>
      </c>
      <c r="P47" s="58" t="str">
        <f>IF($N47=LeastSquares,C47,"")</f>
        <v/>
      </c>
      <c r="Q47" s="58" t="str">
        <f>IF($N47=LeastSquares,D47,"")</f>
        <v/>
      </c>
    </row>
    <row r="48" spans="1:17" x14ac:dyDescent="0.25">
      <c r="A48">
        <v>46</v>
      </c>
      <c r="B48" s="51">
        <f t="shared" si="1"/>
        <v>0</v>
      </c>
      <c r="C48" s="51">
        <f t="shared" si="2"/>
        <v>4</v>
      </c>
      <c r="D48" s="51">
        <f t="shared" si="3"/>
        <v>6</v>
      </c>
      <c r="E48" s="14">
        <f>Alfa*($B48*V$3+$C48*V$4+$D48*V$5)</f>
        <v>0</v>
      </c>
      <c r="F48" s="14">
        <f>Alfa*($B48*W$3+$C48*W$4+$D48*W$5)</f>
        <v>3</v>
      </c>
      <c r="G48" s="14">
        <f>Alfa*($B48*X$3+$C48*X$4+$D48*X$5)</f>
        <v>0.96</v>
      </c>
      <c r="H48" s="14">
        <f>Alfa*($B48*Y$3+$C48*Y$4+$D48*Y$5)</f>
        <v>1.9799999999999998</v>
      </c>
      <c r="I48" s="19">
        <f t="shared" si="4"/>
        <v>30.939976381771793</v>
      </c>
      <c r="J48" s="22">
        <f t="shared" si="5"/>
        <v>3.2320645228066415E-2</v>
      </c>
      <c r="K48" s="22">
        <f t="shared" si="6"/>
        <v>0.64917751310957728</v>
      </c>
      <c r="L48" s="22">
        <f t="shared" si="7"/>
        <v>8.4411715160900777E-2</v>
      </c>
      <c r="M48" s="22">
        <f t="shared" si="8"/>
        <v>0.23409012650145569</v>
      </c>
      <c r="N48" s="23">
        <f>SUM((J48-AandeelFiets)^2,(K48-AandeelAuto)^2,(L48-AandeelBus)^2,(M48-AandeelTrein)^2)</f>
        <v>3.5547656699806904E-2</v>
      </c>
      <c r="O48" s="58" t="str">
        <f>IF($N48=LeastSquares,B48,"")</f>
        <v/>
      </c>
      <c r="P48" s="58" t="str">
        <f>IF($N48=LeastSquares,C48,"")</f>
        <v/>
      </c>
      <c r="Q48" s="58" t="str">
        <f>IF($N48=LeastSquares,D48,"")</f>
        <v/>
      </c>
    </row>
    <row r="49" spans="1:17" x14ac:dyDescent="0.25">
      <c r="A49">
        <v>47</v>
      </c>
      <c r="B49" s="51">
        <f t="shared" si="1"/>
        <v>0</v>
      </c>
      <c r="C49" s="51">
        <f t="shared" si="2"/>
        <v>4</v>
      </c>
      <c r="D49" s="51">
        <f t="shared" si="3"/>
        <v>7</v>
      </c>
      <c r="E49" s="14">
        <f>Alfa*($B49*V$3+$C49*V$4+$D49*V$5)</f>
        <v>0</v>
      </c>
      <c r="F49" s="14">
        <f>Alfa*($B49*W$3+$C49*W$4+$D49*W$5)</f>
        <v>3.3</v>
      </c>
      <c r="G49" s="14">
        <f>Alfa*($B49*X$3+$C49*X$4+$D49*X$5)</f>
        <v>1.08</v>
      </c>
      <c r="H49" s="14">
        <f>Alfa*($B49*Y$3+$C49*Y$4+$D49*Y$5)</f>
        <v>2.1899999999999995</v>
      </c>
      <c r="I49" s="19">
        <f t="shared" si="4"/>
        <v>39.992531586422146</v>
      </c>
      <c r="J49" s="22">
        <f t="shared" si="5"/>
        <v>2.5004668630167683E-2</v>
      </c>
      <c r="K49" s="22">
        <f t="shared" si="6"/>
        <v>0.67794255190043751</v>
      </c>
      <c r="L49" s="22">
        <f t="shared" si="7"/>
        <v>7.3630736396424368E-2</v>
      </c>
      <c r="M49" s="22">
        <f t="shared" si="8"/>
        <v>0.22342204307297056</v>
      </c>
      <c r="N49" s="23">
        <f>SUM((J49-AandeelFiets)^2,(K49-AandeelAuto)^2,(L49-AandeelBus)^2,(M49-AandeelTrein)^2)</f>
        <v>4.3565406860531244E-2</v>
      </c>
      <c r="O49" s="58" t="str">
        <f>IF($N49=LeastSquares,B49,"")</f>
        <v/>
      </c>
      <c r="P49" s="58" t="str">
        <f>IF($N49=LeastSquares,C49,"")</f>
        <v/>
      </c>
      <c r="Q49" s="58" t="str">
        <f>IF($N49=LeastSquares,D49,"")</f>
        <v/>
      </c>
    </row>
    <row r="50" spans="1:17" x14ac:dyDescent="0.25">
      <c r="A50">
        <v>48</v>
      </c>
      <c r="B50" s="51">
        <f t="shared" si="1"/>
        <v>0</v>
      </c>
      <c r="C50" s="51">
        <f t="shared" si="2"/>
        <v>4</v>
      </c>
      <c r="D50" s="51">
        <f t="shared" si="3"/>
        <v>8</v>
      </c>
      <c r="E50" s="14">
        <f>Alfa*($B50*V$3+$C50*V$4+$D50*V$5)</f>
        <v>0</v>
      </c>
      <c r="F50" s="14">
        <f>Alfa*($B50*W$3+$C50*W$4+$D50*W$5)</f>
        <v>3.5999999999999996</v>
      </c>
      <c r="G50" s="14">
        <f>Alfa*($B50*X$3+$C50*X$4+$D50*X$5)</f>
        <v>1.2</v>
      </c>
      <c r="H50" s="14">
        <f>Alfa*($B50*Y$3+$C50*Y$4+$D50*Y$5)</f>
        <v>2.4</v>
      </c>
      <c r="I50" s="19">
        <f t="shared" si="4"/>
        <v>51.941527747056121</v>
      </c>
      <c r="J50" s="22">
        <f t="shared" si="5"/>
        <v>1.9252417927901184E-2</v>
      </c>
      <c r="K50" s="22">
        <f t="shared" si="6"/>
        <v>0.70460450493299642</v>
      </c>
      <c r="L50" s="22">
        <f t="shared" si="7"/>
        <v>6.3920278566021213E-2</v>
      </c>
      <c r="M50" s="22">
        <f t="shared" si="8"/>
        <v>0.21222279857308124</v>
      </c>
      <c r="N50" s="23">
        <f>SUM((J50-AandeelFiets)^2,(K50-AandeelAuto)^2,(L50-AandeelBus)^2,(M50-AandeelTrein)^2)</f>
        <v>5.2499542293078356E-2</v>
      </c>
      <c r="O50" s="58" t="str">
        <f>IF($N50=LeastSquares,B50,"")</f>
        <v/>
      </c>
      <c r="P50" s="58" t="str">
        <f>IF($N50=LeastSquares,C50,"")</f>
        <v/>
      </c>
      <c r="Q50" s="58" t="str">
        <f>IF($N50=LeastSquares,D50,"")</f>
        <v/>
      </c>
    </row>
    <row r="51" spans="1:17" x14ac:dyDescent="0.25">
      <c r="A51">
        <v>49</v>
      </c>
      <c r="B51" s="51">
        <f t="shared" si="1"/>
        <v>0</v>
      </c>
      <c r="C51" s="51">
        <f t="shared" si="2"/>
        <v>4</v>
      </c>
      <c r="D51" s="51">
        <f t="shared" si="3"/>
        <v>9</v>
      </c>
      <c r="E51" s="14">
        <f>Alfa*($B51*V$3+$C51*V$4+$D51*V$5)</f>
        <v>0</v>
      </c>
      <c r="F51" s="14">
        <f>Alfa*($B51*W$3+$C51*W$4+$D51*W$5)</f>
        <v>3.9</v>
      </c>
      <c r="G51" s="14">
        <f>Alfa*($B51*X$3+$C51*X$4+$D51*X$5)</f>
        <v>1.32</v>
      </c>
      <c r="H51" s="14">
        <f>Alfa*($B51*Y$3+$C51*Y$4+$D51*Y$5)</f>
        <v>2.61</v>
      </c>
      <c r="I51" s="19">
        <f t="shared" si="4"/>
        <v>67.744921334621949</v>
      </c>
      <c r="J51" s="22">
        <f t="shared" si="5"/>
        <v>1.4761254132402936E-2</v>
      </c>
      <c r="K51" s="22">
        <f t="shared" si="6"/>
        <v>0.72924210600983286</v>
      </c>
      <c r="L51" s="22">
        <f t="shared" si="7"/>
        <v>5.5257594274417392E-2</v>
      </c>
      <c r="M51" s="22">
        <f t="shared" si="8"/>
        <v>0.20073904558334688</v>
      </c>
      <c r="N51" s="23">
        <f>SUM((J51-AandeelFiets)^2,(K51-AandeelAuto)^2,(L51-AandeelBus)^2,(M51-AandeelTrein)^2)</f>
        <v>6.207804971956251E-2</v>
      </c>
      <c r="O51" s="58" t="str">
        <f>IF($N51=LeastSquares,B51,"")</f>
        <v/>
      </c>
      <c r="P51" s="58" t="str">
        <f>IF($N51=LeastSquares,C51,"")</f>
        <v/>
      </c>
      <c r="Q51" s="58" t="str">
        <f>IF($N51=LeastSquares,D51,"")</f>
        <v/>
      </c>
    </row>
    <row r="52" spans="1:17" x14ac:dyDescent="0.25">
      <c r="A52">
        <v>50</v>
      </c>
      <c r="B52" s="51">
        <f t="shared" si="1"/>
        <v>0</v>
      </c>
      <c r="C52" s="51">
        <f t="shared" si="2"/>
        <v>5</v>
      </c>
      <c r="D52" s="51">
        <f t="shared" si="3"/>
        <v>0</v>
      </c>
      <c r="E52" s="14">
        <f>Alfa*($B52*V$3+$C52*V$4+$D52*V$5)</f>
        <v>0</v>
      </c>
      <c r="F52" s="14">
        <f>Alfa*($B52*W$3+$C52*W$4+$D52*W$5)</f>
        <v>1.5</v>
      </c>
      <c r="G52" s="14">
        <f>Alfa*($B52*X$3+$C52*X$4+$D52*X$5)</f>
        <v>0.3</v>
      </c>
      <c r="H52" s="14">
        <f>Alfa*($B52*Y$3+$C52*Y$4+$D52*Y$5)</f>
        <v>0.89999999999999991</v>
      </c>
      <c r="I52" s="19">
        <f t="shared" si="4"/>
        <v>9.2911509890710171</v>
      </c>
      <c r="J52" s="22">
        <f t="shared" si="5"/>
        <v>0.10762929169661312</v>
      </c>
      <c r="K52" s="22">
        <f t="shared" si="6"/>
        <v>0.48236102024493843</v>
      </c>
      <c r="L52" s="22">
        <f t="shared" si="7"/>
        <v>0.14528434734984</v>
      </c>
      <c r="M52" s="22">
        <f t="shared" si="8"/>
        <v>0.26472534070860843</v>
      </c>
      <c r="N52" s="23">
        <f>SUM((J52-AandeelFiets)^2,(K52-AandeelAuto)^2,(L52-AandeelBus)^2,(M52-AandeelTrein)^2)</f>
        <v>2.0071832044013305E-2</v>
      </c>
      <c r="O52" s="58" t="str">
        <f>IF($N52=LeastSquares,B52,"")</f>
        <v/>
      </c>
      <c r="P52" s="58" t="str">
        <f>IF($N52=LeastSquares,C52,"")</f>
        <v/>
      </c>
      <c r="Q52" s="58" t="str">
        <f>IF($N52=LeastSquares,D52,"")</f>
        <v/>
      </c>
    </row>
    <row r="53" spans="1:17" x14ac:dyDescent="0.25">
      <c r="A53">
        <v>51</v>
      </c>
      <c r="B53" s="51">
        <f t="shared" si="1"/>
        <v>0</v>
      </c>
      <c r="C53" s="51">
        <f t="shared" si="2"/>
        <v>5</v>
      </c>
      <c r="D53" s="51">
        <f t="shared" si="3"/>
        <v>1</v>
      </c>
      <c r="E53" s="14">
        <f>Alfa*($B53*V$3+$C53*V$4+$D53*V$5)</f>
        <v>0</v>
      </c>
      <c r="F53" s="14">
        <f>Alfa*($B53*W$3+$C53*W$4+$D53*W$5)</f>
        <v>1.7999999999999998</v>
      </c>
      <c r="G53" s="14">
        <f>Alfa*($B53*X$3+$C53*X$4+$D53*X$5)</f>
        <v>0.42</v>
      </c>
      <c r="H53" s="14">
        <f>Alfa*($B53*Y$3+$C53*Y$4+$D53*Y$5)</f>
        <v>1.1100000000000001</v>
      </c>
      <c r="I53" s="19">
        <f t="shared" si="4"/>
        <v>11.605967414467255</v>
      </c>
      <c r="J53" s="22">
        <f t="shared" si="5"/>
        <v>8.6162571743348529E-2</v>
      </c>
      <c r="K53" s="22">
        <f t="shared" si="6"/>
        <v>0.52125318367444684</v>
      </c>
      <c r="L53" s="22">
        <f t="shared" si="7"/>
        <v>0.13113612172660885</v>
      </c>
      <c r="M53" s="22">
        <f t="shared" si="8"/>
        <v>0.26144812285559577</v>
      </c>
      <c r="N53" s="23">
        <f>SUM((J53-AandeelFiets)^2,(K53-AandeelAuto)^2,(L53-AandeelBus)^2,(M53-AandeelTrein)^2)</f>
        <v>1.8270828663578195E-2</v>
      </c>
      <c r="O53" s="58" t="str">
        <f>IF($N53=LeastSquares,B53,"")</f>
        <v/>
      </c>
      <c r="P53" s="58" t="str">
        <f>IF($N53=LeastSquares,C53,"")</f>
        <v/>
      </c>
      <c r="Q53" s="58" t="str">
        <f>IF($N53=LeastSquares,D53,"")</f>
        <v/>
      </c>
    </row>
    <row r="54" spans="1:17" x14ac:dyDescent="0.25">
      <c r="A54">
        <v>52</v>
      </c>
      <c r="B54" s="51">
        <f t="shared" si="1"/>
        <v>0</v>
      </c>
      <c r="C54" s="51">
        <f t="shared" si="2"/>
        <v>5</v>
      </c>
      <c r="D54" s="51">
        <f t="shared" si="3"/>
        <v>2</v>
      </c>
      <c r="E54" s="14">
        <f>Alfa*($B54*V$3+$C54*V$4+$D54*V$5)</f>
        <v>0</v>
      </c>
      <c r="F54" s="14">
        <f>Alfa*($B54*W$3+$C54*W$4+$D54*W$5)</f>
        <v>2.1</v>
      </c>
      <c r="G54" s="14">
        <f>Alfa*($B54*X$3+$C54*X$4+$D54*X$5)</f>
        <v>0.54</v>
      </c>
      <c r="H54" s="14">
        <f>Alfa*($B54*Y$3+$C54*Y$4+$D54*Y$5)</f>
        <v>1.32</v>
      </c>
      <c r="I54" s="19">
        <f t="shared" si="4"/>
        <v>14.625598152013373</v>
      </c>
      <c r="J54" s="22">
        <f t="shared" si="5"/>
        <v>6.8373271958271267E-2</v>
      </c>
      <c r="K54" s="22">
        <f t="shared" si="6"/>
        <v>0.55834775628944033</v>
      </c>
      <c r="L54" s="22">
        <f t="shared" si="7"/>
        <v>0.11732900387042505</v>
      </c>
      <c r="M54" s="22">
        <f t="shared" si="8"/>
        <v>0.25594996788186336</v>
      </c>
      <c r="N54" s="23">
        <f>SUM((J54-AandeelFiets)^2,(K54-AandeelAuto)^2,(L54-AandeelBus)^2,(M54-AandeelTrein)^2)</f>
        <v>1.9611207444390218E-2</v>
      </c>
      <c r="O54" s="58" t="str">
        <f>IF($N54=LeastSquares,B54,"")</f>
        <v/>
      </c>
      <c r="P54" s="58" t="str">
        <f>IF($N54=LeastSquares,C54,"")</f>
        <v/>
      </c>
      <c r="Q54" s="58" t="str">
        <f>IF($N54=LeastSquares,D54,"")</f>
        <v/>
      </c>
    </row>
    <row r="55" spans="1:17" x14ac:dyDescent="0.25">
      <c r="A55">
        <v>53</v>
      </c>
      <c r="B55" s="51">
        <f t="shared" si="1"/>
        <v>0</v>
      </c>
      <c r="C55" s="51">
        <f t="shared" si="2"/>
        <v>5</v>
      </c>
      <c r="D55" s="51">
        <f t="shared" si="3"/>
        <v>3</v>
      </c>
      <c r="E55" s="14">
        <f>Alfa*($B55*V$3+$C55*V$4+$D55*V$5)</f>
        <v>0</v>
      </c>
      <c r="F55" s="14">
        <f>Alfa*($B55*W$3+$C55*W$4+$D55*W$5)</f>
        <v>2.4</v>
      </c>
      <c r="G55" s="14">
        <f>Alfa*($B55*X$3+$C55*X$4+$D55*X$5)</f>
        <v>0.66</v>
      </c>
      <c r="H55" s="14">
        <f>Alfa*($B55*Y$3+$C55*Y$4+$D55*Y$5)</f>
        <v>1.5299999999999998</v>
      </c>
      <c r="I55" s="19">
        <f t="shared" si="4"/>
        <v>18.576145537343415</v>
      </c>
      <c r="J55" s="22">
        <f t="shared" si="5"/>
        <v>5.3832480908900686E-2</v>
      </c>
      <c r="K55" s="22">
        <f t="shared" si="6"/>
        <v>0.59340493206633393</v>
      </c>
      <c r="L55" s="22">
        <f t="shared" si="7"/>
        <v>0.10415467140438475</v>
      </c>
      <c r="M55" s="22">
        <f t="shared" si="8"/>
        <v>0.24860791562038054</v>
      </c>
      <c r="N55" s="23">
        <f>SUM((J55-AandeelFiets)^2,(K55-AandeelAuto)^2,(L55-AandeelBus)^2,(M55-AandeelTrein)^2)</f>
        <v>2.3481317768355499E-2</v>
      </c>
      <c r="O55" s="58" t="str">
        <f>IF($N55=LeastSquares,B55,"")</f>
        <v/>
      </c>
      <c r="P55" s="58" t="str">
        <f>IF($N55=LeastSquares,C55,"")</f>
        <v/>
      </c>
      <c r="Q55" s="58" t="str">
        <f>IF($N55=LeastSquares,D55,"")</f>
        <v/>
      </c>
    </row>
    <row r="56" spans="1:17" x14ac:dyDescent="0.25">
      <c r="A56">
        <v>54</v>
      </c>
      <c r="B56" s="51">
        <f t="shared" si="1"/>
        <v>0</v>
      </c>
      <c r="C56" s="51">
        <f t="shared" si="2"/>
        <v>5</v>
      </c>
      <c r="D56" s="51">
        <f t="shared" si="3"/>
        <v>4</v>
      </c>
      <c r="E56" s="14">
        <f>Alfa*($B56*V$3+$C56*V$4+$D56*V$5)</f>
        <v>0</v>
      </c>
      <c r="F56" s="14">
        <f>Alfa*($B56*W$3+$C56*W$4+$D56*W$5)</f>
        <v>2.6999999999999997</v>
      </c>
      <c r="G56" s="14">
        <f>Alfa*($B56*X$3+$C56*X$4+$D56*X$5)</f>
        <v>0.78</v>
      </c>
      <c r="H56" s="14">
        <f>Alfa*($B56*Y$3+$C56*Y$4+$D56*Y$5)</f>
        <v>1.74</v>
      </c>
      <c r="I56" s="19">
        <f t="shared" si="4"/>
        <v>23.758547413043022</v>
      </c>
      <c r="J56" s="22">
        <f t="shared" si="5"/>
        <v>4.2090115301031315E-2</v>
      </c>
      <c r="K56" s="22">
        <f t="shared" si="6"/>
        <v>0.62628962394831089</v>
      </c>
      <c r="L56" s="22">
        <f t="shared" si="7"/>
        <v>9.1818419180821273E-2</v>
      </c>
      <c r="M56" s="22">
        <f t="shared" si="8"/>
        <v>0.23980184156983647</v>
      </c>
      <c r="N56" s="23">
        <f>SUM((J56-AandeelFiets)^2,(K56-AandeelAuto)^2,(L56-AandeelBus)^2,(M56-AandeelTrein)^2)</f>
        <v>2.9343580741283341E-2</v>
      </c>
      <c r="O56" s="58" t="str">
        <f>IF($N56=LeastSquares,B56,"")</f>
        <v/>
      </c>
      <c r="P56" s="58" t="str">
        <f>IF($N56=LeastSquares,C56,"")</f>
        <v/>
      </c>
      <c r="Q56" s="58" t="str">
        <f>IF($N56=LeastSquares,D56,"")</f>
        <v/>
      </c>
    </row>
    <row r="57" spans="1:17" x14ac:dyDescent="0.25">
      <c r="A57">
        <v>55</v>
      </c>
      <c r="B57" s="51">
        <f t="shared" si="1"/>
        <v>0</v>
      </c>
      <c r="C57" s="51">
        <f t="shared" si="2"/>
        <v>5</v>
      </c>
      <c r="D57" s="51">
        <f t="shared" si="3"/>
        <v>5</v>
      </c>
      <c r="E57" s="14">
        <f>Alfa*($B57*V$3+$C57*V$4+$D57*V$5)</f>
        <v>0</v>
      </c>
      <c r="F57" s="14">
        <f>Alfa*($B57*W$3+$C57*W$4+$D57*W$5)</f>
        <v>3</v>
      </c>
      <c r="G57" s="14">
        <f>Alfa*($B57*X$3+$C57*X$4+$D57*X$5)</f>
        <v>0.89999999999999991</v>
      </c>
      <c r="H57" s="14">
        <f>Alfa*($B57*Y$3+$C57*Y$4+$D57*Y$5)</f>
        <v>1.95</v>
      </c>
      <c r="I57" s="19">
        <f t="shared" si="4"/>
        <v>30.573827614933908</v>
      </c>
      <c r="J57" s="22">
        <f t="shared" si="5"/>
        <v>3.2707713688800481E-2</v>
      </c>
      <c r="K57" s="22">
        <f t="shared" si="6"/>
        <v>0.65695199096945278</v>
      </c>
      <c r="L57" s="22">
        <f t="shared" si="7"/>
        <v>8.0447994347804405E-2</v>
      </c>
      <c r="M57" s="22">
        <f t="shared" si="8"/>
        <v>0.22989230099394237</v>
      </c>
      <c r="N57" s="23">
        <f>SUM((J57-AandeelFiets)^2,(K57-AandeelAuto)^2,(L57-AandeelBus)^2,(M57-AandeelTrein)^2)</f>
        <v>3.673719514222544E-2</v>
      </c>
      <c r="O57" s="58" t="str">
        <f>IF($N57=LeastSquares,B57,"")</f>
        <v/>
      </c>
      <c r="P57" s="58" t="str">
        <f>IF($N57=LeastSquares,C57,"")</f>
        <v/>
      </c>
      <c r="Q57" s="58" t="str">
        <f>IF($N57=LeastSquares,D57,"")</f>
        <v/>
      </c>
    </row>
    <row r="58" spans="1:17" x14ac:dyDescent="0.25">
      <c r="A58">
        <v>56</v>
      </c>
      <c r="B58" s="51">
        <f t="shared" si="1"/>
        <v>0</v>
      </c>
      <c r="C58" s="51">
        <f t="shared" si="2"/>
        <v>5</v>
      </c>
      <c r="D58" s="51">
        <f t="shared" si="3"/>
        <v>6</v>
      </c>
      <c r="E58" s="14">
        <f>Alfa*($B58*V$3+$C58*V$4+$D58*V$5)</f>
        <v>0</v>
      </c>
      <c r="F58" s="14">
        <f>Alfa*($B58*W$3+$C58*W$4+$D58*W$5)</f>
        <v>3.3</v>
      </c>
      <c r="G58" s="14">
        <f>Alfa*($B58*X$3+$C58*X$4+$D58*X$5)</f>
        <v>1.02</v>
      </c>
      <c r="H58" s="14">
        <f>Alfa*($B58*Y$3+$C58*Y$4+$D58*Y$5)</f>
        <v>2.1599999999999997</v>
      </c>
      <c r="I58" s="19">
        <f t="shared" si="4"/>
        <v>39.556971343085635</v>
      </c>
      <c r="J58" s="22">
        <f t="shared" si="5"/>
        <v>2.5279994045216383E-2</v>
      </c>
      <c r="K58" s="22">
        <f t="shared" si="6"/>
        <v>0.68540735046433321</v>
      </c>
      <c r="L58" s="22">
        <f t="shared" si="7"/>
        <v>7.0106347119242698E-2</v>
      </c>
      <c r="M58" s="22">
        <f t="shared" si="8"/>
        <v>0.21920630837120761</v>
      </c>
      <c r="N58" s="23">
        <f>SUM((J58-AandeelFiets)^2,(K58-AandeelAuto)^2,(L58-AandeelBus)^2,(M58-AandeelTrein)^2)</f>
        <v>4.5273794232055395E-2</v>
      </c>
      <c r="O58" s="58" t="str">
        <f>IF($N58=LeastSquares,B58,"")</f>
        <v/>
      </c>
      <c r="P58" s="58" t="str">
        <f>IF($N58=LeastSquares,C58,"")</f>
        <v/>
      </c>
      <c r="Q58" s="58" t="str">
        <f>IF($N58=LeastSquares,D58,"")</f>
        <v/>
      </c>
    </row>
    <row r="59" spans="1:17" x14ac:dyDescent="0.25">
      <c r="A59">
        <v>57</v>
      </c>
      <c r="B59" s="51">
        <f t="shared" si="1"/>
        <v>0</v>
      </c>
      <c r="C59" s="51">
        <f t="shared" si="2"/>
        <v>5</v>
      </c>
      <c r="D59" s="51">
        <f t="shared" si="3"/>
        <v>7</v>
      </c>
      <c r="E59" s="14">
        <f>Alfa*($B59*V$3+$C59*V$4+$D59*V$5)</f>
        <v>0</v>
      </c>
      <c r="F59" s="14">
        <f>Alfa*($B59*W$3+$C59*W$4+$D59*W$5)</f>
        <v>3.5999999999999996</v>
      </c>
      <c r="G59" s="14">
        <f>Alfa*($B59*X$3+$C59*X$4+$D59*X$5)</f>
        <v>1.1400000000000001</v>
      </c>
      <c r="H59" s="14">
        <f>Alfa*($B59*Y$3+$C59*Y$4+$D59*Y$5)</f>
        <v>2.3699999999999997</v>
      </c>
      <c r="I59" s="19">
        <f t="shared" si="4"/>
        <v>51.422395092975179</v>
      </c>
      <c r="J59" s="22">
        <f t="shared" si="5"/>
        <v>1.9446779913536352E-2</v>
      </c>
      <c r="K59" s="22">
        <f t="shared" si="6"/>
        <v>0.7117178104502111</v>
      </c>
      <c r="L59" s="22">
        <f t="shared" si="7"/>
        <v>6.0805576238383043E-2</v>
      </c>
      <c r="M59" s="22">
        <f t="shared" si="8"/>
        <v>0.20802983339786948</v>
      </c>
      <c r="N59" s="23">
        <f>SUM((J59-AandeelFiets)^2,(K59-AandeelAuto)^2,(L59-AandeelBus)^2,(M59-AandeelTrein)^2)</f>
        <v>5.4629766995910545E-2</v>
      </c>
      <c r="O59" s="58" t="str">
        <f>IF($N59=LeastSquares,B59,"")</f>
        <v/>
      </c>
      <c r="P59" s="58" t="str">
        <f>IF($N59=LeastSquares,C59,"")</f>
        <v/>
      </c>
      <c r="Q59" s="58" t="str">
        <f>IF($N59=LeastSquares,D59,"")</f>
        <v/>
      </c>
    </row>
    <row r="60" spans="1:17" x14ac:dyDescent="0.25">
      <c r="A60">
        <v>58</v>
      </c>
      <c r="B60" s="51">
        <f t="shared" si="1"/>
        <v>0</v>
      </c>
      <c r="C60" s="51">
        <f t="shared" si="2"/>
        <v>5</v>
      </c>
      <c r="D60" s="51">
        <f t="shared" si="3"/>
        <v>8</v>
      </c>
      <c r="E60" s="14">
        <f>Alfa*($B60*V$3+$C60*V$4+$D60*V$5)</f>
        <v>0</v>
      </c>
      <c r="F60" s="14">
        <f>Alfa*($B60*W$3+$C60*W$4+$D60*W$5)</f>
        <v>3.9</v>
      </c>
      <c r="G60" s="14">
        <f>Alfa*($B60*X$3+$C60*X$4+$D60*X$5)</f>
        <v>1.26</v>
      </c>
      <c r="H60" s="14">
        <f>Alfa*($B60*Y$3+$C60*Y$4+$D60*Y$5)</f>
        <v>2.5799999999999996</v>
      </c>
      <c r="I60" s="19">
        <f t="shared" si="4"/>
        <v>67.12500875255391</v>
      </c>
      <c r="J60" s="22">
        <f t="shared" si="5"/>
        <v>1.4897577200866331E-2</v>
      </c>
      <c r="K60" s="22">
        <f t="shared" si="6"/>
        <v>0.7359767994615054</v>
      </c>
      <c r="L60" s="22">
        <f t="shared" si="7"/>
        <v>5.2520238773618791E-2</v>
      </c>
      <c r="M60" s="22">
        <f t="shared" si="8"/>
        <v>0.19660538456400933</v>
      </c>
      <c r="N60" s="23">
        <f>SUM((J60-AandeelFiets)^2,(K60-AandeelAuto)^2,(L60-AandeelBus)^2,(M60-AandeelTrein)^2)</f>
        <v>6.4537603850354647E-2</v>
      </c>
      <c r="O60" s="58" t="str">
        <f>IF($N60=LeastSquares,B60,"")</f>
        <v/>
      </c>
      <c r="P60" s="58" t="str">
        <f>IF($N60=LeastSquares,C60,"")</f>
        <v/>
      </c>
      <c r="Q60" s="58" t="str">
        <f>IF($N60=LeastSquares,D60,"")</f>
        <v/>
      </c>
    </row>
    <row r="61" spans="1:17" x14ac:dyDescent="0.25">
      <c r="A61">
        <v>59</v>
      </c>
      <c r="B61" s="51">
        <f t="shared" si="1"/>
        <v>0</v>
      </c>
      <c r="C61" s="51">
        <f t="shared" si="2"/>
        <v>5</v>
      </c>
      <c r="D61" s="51">
        <f t="shared" si="3"/>
        <v>9</v>
      </c>
      <c r="E61" s="14">
        <f>Alfa*($B61*V$3+$C61*V$4+$D61*V$5)</f>
        <v>0</v>
      </c>
      <c r="F61" s="14">
        <f>Alfa*($B61*W$3+$C61*W$4+$D61*W$5)</f>
        <v>4.2</v>
      </c>
      <c r="G61" s="14">
        <f>Alfa*($B61*X$3+$C61*X$4+$D61*X$5)</f>
        <v>1.38</v>
      </c>
      <c r="H61" s="14">
        <f>Alfa*($B61*Y$3+$C61*Y$4+$D61*Y$5)</f>
        <v>2.79</v>
      </c>
      <c r="I61" s="19">
        <f t="shared" si="4"/>
        <v>87.942252470208331</v>
      </c>
      <c r="J61" s="22">
        <f t="shared" si="5"/>
        <v>1.1371098327720956E-2</v>
      </c>
      <c r="K61" s="22">
        <f t="shared" si="6"/>
        <v>0.7582968273813101</v>
      </c>
      <c r="L61" s="22">
        <f t="shared" si="7"/>
        <v>4.5198997249260832E-2</v>
      </c>
      <c r="M61" s="22">
        <f t="shared" si="8"/>
        <v>0.18513307704170814</v>
      </c>
      <c r="N61" s="23">
        <f>SUM((J61-AandeelFiets)^2,(K61-AandeelAuto)^2,(L61-AandeelBus)^2,(M61-AandeelTrein)^2)</f>
        <v>7.4777558316973386E-2</v>
      </c>
      <c r="O61" s="58" t="str">
        <f>IF($N61=LeastSquares,B61,"")</f>
        <v/>
      </c>
      <c r="P61" s="58" t="str">
        <f>IF($N61=LeastSquares,C61,"")</f>
        <v/>
      </c>
      <c r="Q61" s="58" t="str">
        <f>IF($N61=LeastSquares,D61,"")</f>
        <v/>
      </c>
    </row>
    <row r="62" spans="1:17" x14ac:dyDescent="0.25">
      <c r="A62">
        <v>60</v>
      </c>
      <c r="B62" s="51">
        <f t="shared" si="1"/>
        <v>0</v>
      </c>
      <c r="C62" s="51">
        <f t="shared" si="2"/>
        <v>6</v>
      </c>
      <c r="D62" s="51">
        <f t="shared" si="3"/>
        <v>0</v>
      </c>
      <c r="E62" s="14">
        <f>Alfa*($B62*V$3+$C62*V$4+$D62*V$5)</f>
        <v>0</v>
      </c>
      <c r="F62" s="14">
        <f>Alfa*($B62*W$3+$C62*W$4+$D62*W$5)</f>
        <v>1.7999999999999998</v>
      </c>
      <c r="G62" s="14">
        <f>Alfa*($B62*X$3+$C62*X$4+$D62*X$5)</f>
        <v>0.36000000000000004</v>
      </c>
      <c r="H62" s="14">
        <f>Alfa*($B62*Y$3+$C62*Y$4+$D62*Y$5)</f>
        <v>1.0799999999999998</v>
      </c>
      <c r="I62" s="19">
        <f t="shared" si="4"/>
        <v>11.427656430038809</v>
      </c>
      <c r="J62" s="22">
        <f t="shared" si="5"/>
        <v>8.7507006018433822E-2</v>
      </c>
      <c r="K62" s="22">
        <f t="shared" si="6"/>
        <v>0.52938653707778649</v>
      </c>
      <c r="L62" s="22">
        <f t="shared" si="7"/>
        <v>0.12542636570632992</v>
      </c>
      <c r="M62" s="22">
        <f t="shared" si="8"/>
        <v>0.25768009119744972</v>
      </c>
      <c r="N62" s="23">
        <f>SUM((J62-AandeelFiets)^2,(K62-AandeelAuto)^2,(L62-AandeelBus)^2,(M62-AandeelTrein)^2)</f>
        <v>1.6800854570809133E-2</v>
      </c>
      <c r="O62" s="58" t="str">
        <f>IF($N62=LeastSquares,B62,"")</f>
        <v/>
      </c>
      <c r="P62" s="58" t="str">
        <f>IF($N62=LeastSquares,C62,"")</f>
        <v/>
      </c>
      <c r="Q62" s="58" t="str">
        <f>IF($N62=LeastSquares,D62,"")</f>
        <v/>
      </c>
    </row>
    <row r="63" spans="1:17" x14ac:dyDescent="0.25">
      <c r="A63">
        <v>61</v>
      </c>
      <c r="B63" s="51">
        <f t="shared" si="1"/>
        <v>0</v>
      </c>
      <c r="C63" s="51">
        <f t="shared" si="2"/>
        <v>6</v>
      </c>
      <c r="D63" s="51">
        <f t="shared" si="3"/>
        <v>1</v>
      </c>
      <c r="E63" s="14">
        <f>Alfa*($B63*V$3+$C63*V$4+$D63*V$5)</f>
        <v>0</v>
      </c>
      <c r="F63" s="14">
        <f>Alfa*($B63*W$3+$C63*W$4+$D63*W$5)</f>
        <v>2.1</v>
      </c>
      <c r="G63" s="14">
        <f>Alfa*($B63*X$3+$C63*X$4+$D63*X$5)</f>
        <v>0.48</v>
      </c>
      <c r="H63" s="14">
        <f>Alfa*($B63*Y$3+$C63*Y$4+$D63*Y$5)</f>
        <v>1.2899999999999998</v>
      </c>
      <c r="I63" s="19">
        <f t="shared" si="4"/>
        <v>14.415030870513354</v>
      </c>
      <c r="J63" s="22">
        <f t="shared" si="5"/>
        <v>6.9372033191101148E-2</v>
      </c>
      <c r="K63" s="22">
        <f t="shared" si="6"/>
        <v>0.56650381021881469</v>
      </c>
      <c r="L63" s="22">
        <f t="shared" si="7"/>
        <v>0.11211036706821434</v>
      </c>
      <c r="M63" s="22">
        <f t="shared" si="8"/>
        <v>0.25201378952186987</v>
      </c>
      <c r="N63" s="23">
        <f>SUM((J63-AandeelFiets)^2,(K63-AandeelAuto)^2,(L63-AandeelBus)^2,(M63-AandeelTrein)^2)</f>
        <v>1.8927147225804804E-2</v>
      </c>
      <c r="O63" s="58" t="str">
        <f>IF($N63=LeastSquares,B63,"")</f>
        <v/>
      </c>
      <c r="P63" s="58" t="str">
        <f>IF($N63=LeastSquares,C63,"")</f>
        <v/>
      </c>
      <c r="Q63" s="58" t="str">
        <f>IF($N63=LeastSquares,D63,"")</f>
        <v/>
      </c>
    </row>
    <row r="64" spans="1:17" x14ac:dyDescent="0.25">
      <c r="A64">
        <v>62</v>
      </c>
      <c r="B64" s="51">
        <f t="shared" si="1"/>
        <v>0</v>
      </c>
      <c r="C64" s="51">
        <f t="shared" si="2"/>
        <v>6</v>
      </c>
      <c r="D64" s="51">
        <f t="shared" si="3"/>
        <v>2</v>
      </c>
      <c r="E64" s="14">
        <f>Alfa*($B64*V$3+$C64*V$4+$D64*V$5)</f>
        <v>0</v>
      </c>
      <c r="F64" s="14">
        <f>Alfa*($B64*W$3+$C64*W$4+$D64*W$5)</f>
        <v>2.4</v>
      </c>
      <c r="G64" s="14">
        <f>Alfa*($B64*X$3+$C64*X$4+$D64*X$5)</f>
        <v>0.6</v>
      </c>
      <c r="H64" s="14">
        <f>Alfa*($B64*Y$3+$C64*Y$4+$D64*Y$5)</f>
        <v>1.5</v>
      </c>
      <c r="I64" s="19">
        <f t="shared" si="4"/>
        <v>18.326984251370174</v>
      </c>
      <c r="J64" s="22">
        <f t="shared" si="5"/>
        <v>5.4564350920159564E-2</v>
      </c>
      <c r="K64" s="22">
        <f t="shared" si="6"/>
        <v>0.60147246428814272</v>
      </c>
      <c r="L64" s="22">
        <f t="shared" si="7"/>
        <v>9.94227296427279E-2</v>
      </c>
      <c r="M64" s="22">
        <f t="shared" si="8"/>
        <v>0.24454045514896983</v>
      </c>
      <c r="N64" s="23">
        <f>SUM((J64-AandeelFiets)^2,(K64-AandeelAuto)^2,(L64-AandeelBus)^2,(M64-AandeelTrein)^2)</f>
        <v>2.354531627052945E-2</v>
      </c>
      <c r="O64" s="58" t="str">
        <f>IF($N64=LeastSquares,B64,"")</f>
        <v/>
      </c>
      <c r="P64" s="58" t="str">
        <f>IF($N64=LeastSquares,C64,"")</f>
        <v/>
      </c>
      <c r="Q64" s="58" t="str">
        <f>IF($N64=LeastSquares,D64,"")</f>
        <v/>
      </c>
    </row>
    <row r="65" spans="1:17" x14ac:dyDescent="0.25">
      <c r="A65">
        <v>63</v>
      </c>
      <c r="B65" s="51">
        <f t="shared" si="1"/>
        <v>0</v>
      </c>
      <c r="C65" s="51">
        <f t="shared" si="2"/>
        <v>6</v>
      </c>
      <c r="D65" s="51">
        <f t="shared" si="3"/>
        <v>3</v>
      </c>
      <c r="E65" s="14">
        <f>Alfa*($B65*V$3+$C65*V$4+$D65*V$5)</f>
        <v>0</v>
      </c>
      <c r="F65" s="14">
        <f>Alfa*($B65*W$3+$C65*W$4+$D65*W$5)</f>
        <v>2.6999999999999997</v>
      </c>
      <c r="G65" s="14">
        <f>Alfa*($B65*X$3+$C65*X$4+$D65*X$5)</f>
        <v>0.72000000000000008</v>
      </c>
      <c r="H65" s="14">
        <f>Alfa*($B65*Y$3+$C65*Y$4+$D65*Y$5)</f>
        <v>1.7099999999999997</v>
      </c>
      <c r="I65" s="19">
        <f t="shared" si="4"/>
        <v>23.463126413140721</v>
      </c>
      <c r="J65" s="22">
        <f t="shared" si="5"/>
        <v>4.2620066157932887E-2</v>
      </c>
      <c r="K65" s="22">
        <f t="shared" si="6"/>
        <v>0.63417515052637274</v>
      </c>
      <c r="L65" s="22">
        <f t="shared" si="7"/>
        <v>8.7560079354696979E-2</v>
      </c>
      <c r="M65" s="22">
        <f t="shared" si="8"/>
        <v>0.23564470396099735</v>
      </c>
      <c r="N65" s="23">
        <f>SUM((J65-AandeelFiets)^2,(K65-AandeelAuto)^2,(L65-AandeelBus)^2,(M65-AandeelTrein)^2)</f>
        <v>3.00855732005674E-2</v>
      </c>
      <c r="O65" s="58" t="str">
        <f>IF($N65=LeastSquares,B65,"")</f>
        <v/>
      </c>
      <c r="P65" s="58" t="str">
        <f>IF($N65=LeastSquares,C65,"")</f>
        <v/>
      </c>
      <c r="Q65" s="58" t="str">
        <f>IF($N65=LeastSquares,D65,"")</f>
        <v/>
      </c>
    </row>
    <row r="66" spans="1:17" x14ac:dyDescent="0.25">
      <c r="A66">
        <v>64</v>
      </c>
      <c r="B66" s="51">
        <f t="shared" si="1"/>
        <v>0</v>
      </c>
      <c r="C66" s="51">
        <f t="shared" si="2"/>
        <v>6</v>
      </c>
      <c r="D66" s="51">
        <f t="shared" si="3"/>
        <v>4</v>
      </c>
      <c r="E66" s="14">
        <f>Alfa*($B66*V$3+$C66*V$4+$D66*V$5)</f>
        <v>0</v>
      </c>
      <c r="F66" s="14">
        <f>Alfa*($B66*W$3+$C66*W$4+$D66*W$5)</f>
        <v>3</v>
      </c>
      <c r="G66" s="14">
        <f>Alfa*($B66*X$3+$C66*X$4+$D66*X$5)</f>
        <v>0.84000000000000008</v>
      </c>
      <c r="H66" s="14">
        <f>Alfa*($B66*Y$3+$C66*Y$4+$D66*Y$5)</f>
        <v>1.9199999999999997</v>
      </c>
      <c r="I66" s="19">
        <f t="shared" si="4"/>
        <v>30.222862369259506</v>
      </c>
      <c r="J66" s="22">
        <f t="shared" si="5"/>
        <v>3.3087534455939788E-2</v>
      </c>
      <c r="K66" s="22">
        <f t="shared" si="6"/>
        <v>0.66458089501202289</v>
      </c>
      <c r="L66" s="22">
        <f t="shared" si="7"/>
        <v>7.6642872156845468E-2</v>
      </c>
      <c r="M66" s="22">
        <f t="shared" si="8"/>
        <v>0.22568869837519195</v>
      </c>
      <c r="N66" s="23">
        <f>SUM((J66-AandeelFiets)^2,(K66-AandeelAuto)^2,(L66-AandeelBus)^2,(M66-AandeelTrein)^2)</f>
        <v>3.8068650352144275E-2</v>
      </c>
      <c r="O66" s="58" t="str">
        <f>IF($N66=LeastSquares,B66,"")</f>
        <v/>
      </c>
      <c r="P66" s="58" t="str">
        <f>IF($N66=LeastSquares,C66,"")</f>
        <v/>
      </c>
      <c r="Q66" s="58" t="str">
        <f>IF($N66=LeastSquares,D66,"")</f>
        <v/>
      </c>
    </row>
    <row r="67" spans="1:17" x14ac:dyDescent="0.25">
      <c r="A67">
        <v>65</v>
      </c>
      <c r="B67" s="51">
        <f t="shared" ref="B67:B130" si="9">INT(A67/100)</f>
        <v>0</v>
      </c>
      <c r="C67" s="51">
        <f t="shared" ref="C67:C130" si="10">INT((A67-100*B67)/10)</f>
        <v>6</v>
      </c>
      <c r="D67" s="51">
        <f t="shared" ref="D67:D130" si="11">A67-100*B67-10*C67</f>
        <v>5</v>
      </c>
      <c r="E67" s="14">
        <f>Alfa*($B67*V$3+$C67*V$4+$D67*V$5)</f>
        <v>0</v>
      </c>
      <c r="F67" s="14">
        <f>Alfa*($B67*W$3+$C67*W$4+$D67*W$5)</f>
        <v>3.3</v>
      </c>
      <c r="G67" s="14">
        <f>Alfa*($B67*X$3+$C67*X$4+$D67*X$5)</f>
        <v>0.96</v>
      </c>
      <c r="H67" s="14">
        <f>Alfa*($B67*Y$3+$C67*Y$4+$D67*Y$5)</f>
        <v>2.13</v>
      </c>
      <c r="I67" s="19">
        <f t="shared" ref="I67:I130" si="12">EXP(E67)+EXP(F67)+EXP(G67)+EXP(H67)</f>
        <v>39.13920220552113</v>
      </c>
      <c r="J67" s="22">
        <f t="shared" ref="J67:J130" si="13">EXP(E67)/$I67</f>
        <v>2.5549830953348764E-2</v>
      </c>
      <c r="K67" s="22">
        <f t="shared" ref="K67:K130" si="14">EXP(F67)/$I67</f>
        <v>0.69272334112199319</v>
      </c>
      <c r="L67" s="22">
        <f t="shared" ref="L67:L130" si="15">EXP(G67)/$I67</f>
        <v>6.6728403397417785E-2</v>
      </c>
      <c r="M67" s="22">
        <f t="shared" ref="M67:M130" si="16">EXP(H67)/$I67</f>
        <v>0.21499842452724024</v>
      </c>
      <c r="N67" s="23">
        <f>SUM((J67-AandeelFiets)^2,(K67-AandeelAuto)^2,(L67-AandeelBus)^2,(M67-AandeelTrein)^2)</f>
        <v>4.7098493143697739E-2</v>
      </c>
      <c r="O67" s="58" t="str">
        <f>IF($N67=LeastSquares,B67,"")</f>
        <v/>
      </c>
      <c r="P67" s="58" t="str">
        <f>IF($N67=LeastSquares,C67,"")</f>
        <v/>
      </c>
      <c r="Q67" s="58" t="str">
        <f>IF($N67=LeastSquares,D67,"")</f>
        <v/>
      </c>
    </row>
    <row r="68" spans="1:17" x14ac:dyDescent="0.25">
      <c r="A68">
        <v>66</v>
      </c>
      <c r="B68" s="51">
        <f t="shared" si="9"/>
        <v>0</v>
      </c>
      <c r="C68" s="51">
        <f t="shared" si="10"/>
        <v>6</v>
      </c>
      <c r="D68" s="51">
        <f t="shared" si="11"/>
        <v>6</v>
      </c>
      <c r="E68" s="14">
        <f>Alfa*($B68*V$3+$C68*V$4+$D68*V$5)</f>
        <v>0</v>
      </c>
      <c r="F68" s="14">
        <f>Alfa*($B68*W$3+$C68*W$4+$D68*W$5)</f>
        <v>3.5999999999999996</v>
      </c>
      <c r="G68" s="14">
        <f>Alfa*($B68*X$3+$C68*X$4+$D68*X$5)</f>
        <v>1.08</v>
      </c>
      <c r="H68" s="14">
        <f>Alfa*($B68*Y$3+$C68*Y$4+$D68*Y$5)</f>
        <v>2.3399999999999994</v>
      </c>
      <c r="I68" s="19">
        <f t="shared" si="12"/>
        <v>50.924150557475343</v>
      </c>
      <c r="J68" s="22">
        <f t="shared" si="13"/>
        <v>1.9637048218827998E-2</v>
      </c>
      <c r="K68" s="22">
        <f t="shared" si="14"/>
        <v>0.71868129449447604</v>
      </c>
      <c r="L68" s="22">
        <f t="shared" si="15"/>
        <v>5.7824814333270483E-2</v>
      </c>
      <c r="M68" s="22">
        <f t="shared" si="16"/>
        <v>0.20385684295342535</v>
      </c>
      <c r="N68" s="23">
        <f>SUM((J68-AandeelFiets)^2,(K68-AandeelAuto)^2,(L68-AandeelBus)^2,(M68-AandeelTrein)^2)</f>
        <v>5.68515727672129E-2</v>
      </c>
      <c r="O68" s="58" t="str">
        <f>IF($N68=LeastSquares,B68,"")</f>
        <v/>
      </c>
      <c r="P68" s="58" t="str">
        <f>IF($N68=LeastSquares,C68,"")</f>
        <v/>
      </c>
      <c r="Q68" s="58" t="str">
        <f>IF($N68=LeastSquares,D68,"")</f>
        <v/>
      </c>
    </row>
    <row r="69" spans="1:17" x14ac:dyDescent="0.25">
      <c r="A69">
        <v>67</v>
      </c>
      <c r="B69" s="51">
        <f t="shared" si="9"/>
        <v>0</v>
      </c>
      <c r="C69" s="51">
        <f t="shared" si="10"/>
        <v>6</v>
      </c>
      <c r="D69" s="51">
        <f t="shared" si="11"/>
        <v>7</v>
      </c>
      <c r="E69" s="14">
        <f>Alfa*($B69*V$3+$C69*V$4+$D69*V$5)</f>
        <v>0</v>
      </c>
      <c r="F69" s="14">
        <f>Alfa*($B69*W$3+$C69*W$4+$D69*W$5)</f>
        <v>3.9</v>
      </c>
      <c r="G69" s="14">
        <f>Alfa*($B69*X$3+$C69*X$4+$D69*X$5)</f>
        <v>1.2</v>
      </c>
      <c r="H69" s="14">
        <f>Alfa*($B69*Y$3+$C69*Y$4+$D69*Y$5)</f>
        <v>2.5499999999999998</v>
      </c>
      <c r="I69" s="19">
        <f t="shared" si="12"/>
        <v>66.529669810929747</v>
      </c>
      <c r="J69" s="22">
        <f t="shared" si="13"/>
        <v>1.5030887765442001E-2</v>
      </c>
      <c r="K69" s="22">
        <f t="shared" si="14"/>
        <v>0.74256266784318448</v>
      </c>
      <c r="L69" s="22">
        <f t="shared" si="15"/>
        <v>4.9904304833797715E-2</v>
      </c>
      <c r="M69" s="22">
        <f t="shared" si="16"/>
        <v>0.1925021395575757</v>
      </c>
      <c r="N69" s="23">
        <f>SUM((J69-AandeelFiets)^2,(K69-AandeelAuto)^2,(L69-AandeelBus)^2,(M69-AandeelTrein)^2)</f>
        <v>6.7065602350304898E-2</v>
      </c>
      <c r="O69" s="58" t="str">
        <f>IF($N69=LeastSquares,B69,"")</f>
        <v/>
      </c>
      <c r="P69" s="58" t="str">
        <f>IF($N69=LeastSquares,C69,"")</f>
        <v/>
      </c>
      <c r="Q69" s="58" t="str">
        <f>IF($N69=LeastSquares,D69,"")</f>
        <v/>
      </c>
    </row>
    <row r="70" spans="1:17" x14ac:dyDescent="0.25">
      <c r="A70">
        <v>68</v>
      </c>
      <c r="B70" s="51">
        <f t="shared" si="9"/>
        <v>0</v>
      </c>
      <c r="C70" s="51">
        <f t="shared" si="10"/>
        <v>6</v>
      </c>
      <c r="D70" s="51">
        <f t="shared" si="11"/>
        <v>8</v>
      </c>
      <c r="E70" s="14">
        <f>Alfa*($B70*V$3+$C70*V$4+$D70*V$5)</f>
        <v>0</v>
      </c>
      <c r="F70" s="14">
        <f>Alfa*($B70*W$3+$C70*W$4+$D70*W$5)</f>
        <v>4.2</v>
      </c>
      <c r="G70" s="14">
        <f>Alfa*($B70*X$3+$C70*X$4+$D70*X$5)</f>
        <v>1.32</v>
      </c>
      <c r="H70" s="14">
        <f>Alfa*($B70*Y$3+$C70*Y$4+$D70*Y$5)</f>
        <v>2.76</v>
      </c>
      <c r="I70" s="19">
        <f t="shared" si="12"/>
        <v>87.229595366446404</v>
      </c>
      <c r="J70" s="22">
        <f t="shared" si="13"/>
        <v>1.1463999068195362E-2</v>
      </c>
      <c r="K70" s="22">
        <f t="shared" si="14"/>
        <v>0.76449203691453338</v>
      </c>
      <c r="L70" s="22">
        <f t="shared" si="15"/>
        <v>4.2914579180781127E-2</v>
      </c>
      <c r="M70" s="22">
        <f t="shared" si="16"/>
        <v>0.18112938483649021</v>
      </c>
      <c r="N70" s="23">
        <f>SUM((J70-AandeelFiets)^2,(K70-AandeelAuto)^2,(L70-AandeelBus)^2,(M70-AandeelTrein)^2)</f>
        <v>7.7529110497639275E-2</v>
      </c>
      <c r="O70" s="58" t="str">
        <f>IF($N70=LeastSquares,B70,"")</f>
        <v/>
      </c>
      <c r="P70" s="58" t="str">
        <f>IF($N70=LeastSquares,C70,"")</f>
        <v/>
      </c>
      <c r="Q70" s="58" t="str">
        <f>IF($N70=LeastSquares,D70,"")</f>
        <v/>
      </c>
    </row>
    <row r="71" spans="1:17" x14ac:dyDescent="0.25">
      <c r="A71">
        <v>69</v>
      </c>
      <c r="B71" s="51">
        <f t="shared" si="9"/>
        <v>0</v>
      </c>
      <c r="C71" s="51">
        <f t="shared" si="10"/>
        <v>6</v>
      </c>
      <c r="D71" s="51">
        <f t="shared" si="11"/>
        <v>9</v>
      </c>
      <c r="E71" s="14">
        <f>Alfa*($B71*V$3+$C71*V$4+$D71*V$5)</f>
        <v>0</v>
      </c>
      <c r="F71" s="14">
        <f>Alfa*($B71*W$3+$C71*W$4+$D71*W$5)</f>
        <v>4.5</v>
      </c>
      <c r="G71" s="14">
        <f>Alfa*($B71*X$3+$C71*X$4+$D71*X$5)</f>
        <v>1.4400000000000002</v>
      </c>
      <c r="H71" s="14">
        <f>Alfa*($B71*Y$3+$C71*Y$4+$D71*Y$5)</f>
        <v>2.9699999999999993</v>
      </c>
      <c r="I71" s="19">
        <f t="shared" si="12"/>
        <v>114.72974671354947</v>
      </c>
      <c r="J71" s="22">
        <f t="shared" si="13"/>
        <v>8.7161353410527571E-3</v>
      </c>
      <c r="K71" s="22">
        <f t="shared" si="14"/>
        <v>0.78460149942866453</v>
      </c>
      <c r="L71" s="22">
        <f t="shared" si="15"/>
        <v>3.6788155974357195E-2</v>
      </c>
      <c r="M71" s="22">
        <f t="shared" si="16"/>
        <v>0.16989420925592547</v>
      </c>
      <c r="N71" s="23">
        <f>SUM((J71-AandeelFiets)^2,(K71-AandeelAuto)^2,(L71-AandeelBus)^2,(M71-AandeelTrein)^2)</f>
        <v>8.8072454896451213E-2</v>
      </c>
      <c r="O71" s="58" t="str">
        <f>IF($N71=LeastSquares,B71,"")</f>
        <v/>
      </c>
      <c r="P71" s="58" t="str">
        <f>IF($N71=LeastSquares,C71,"")</f>
        <v/>
      </c>
      <c r="Q71" s="58" t="str">
        <f>IF($N71=LeastSquares,D71,"")</f>
        <v/>
      </c>
    </row>
    <row r="72" spans="1:17" x14ac:dyDescent="0.25">
      <c r="A72">
        <v>70</v>
      </c>
      <c r="B72" s="51">
        <f t="shared" si="9"/>
        <v>0</v>
      </c>
      <c r="C72" s="51">
        <f t="shared" si="10"/>
        <v>7</v>
      </c>
      <c r="D72" s="51">
        <f t="shared" si="11"/>
        <v>0</v>
      </c>
      <c r="E72" s="14">
        <f>Alfa*($B72*V$3+$C72*V$4+$D72*V$5)</f>
        <v>0</v>
      </c>
      <c r="F72" s="14">
        <f>Alfa*($B72*W$3+$C72*W$4+$D72*W$5)</f>
        <v>2.1</v>
      </c>
      <c r="G72" s="14">
        <f>Alfa*($B72*X$3+$C72*X$4+$D72*X$5)</f>
        <v>0.42000000000000004</v>
      </c>
      <c r="H72" s="14">
        <f>Alfa*($B72*Y$3+$C72*Y$4+$D72*Y$5)</f>
        <v>1.26</v>
      </c>
      <c r="I72" s="19">
        <f t="shared" si="12"/>
        <v>14.213552955551666</v>
      </c>
      <c r="J72" s="22">
        <f t="shared" si="13"/>
        <v>7.0355385675008889E-2</v>
      </c>
      <c r="K72" s="22">
        <f t="shared" si="14"/>
        <v>0.57453403368635081</v>
      </c>
      <c r="L72" s="22">
        <f t="shared" si="15"/>
        <v>0.10707819222808548</v>
      </c>
      <c r="M72" s="22">
        <f t="shared" si="16"/>
        <v>0.24803238841055497</v>
      </c>
      <c r="N72" s="23">
        <f>SUM((J72-AandeelFiets)^2,(K72-AandeelAuto)^2,(L72-AandeelBus)^2,(M72-AandeelTrein)^2)</f>
        <v>1.8447642498260357E-2</v>
      </c>
      <c r="O72" s="58" t="str">
        <f>IF($N72=LeastSquares,B72,"")</f>
        <v/>
      </c>
      <c r="P72" s="58" t="str">
        <f>IF($N72=LeastSquares,C72,"")</f>
        <v/>
      </c>
      <c r="Q72" s="58" t="str">
        <f>IF($N72=LeastSquares,D72,"")</f>
        <v/>
      </c>
    </row>
    <row r="73" spans="1:17" x14ac:dyDescent="0.25">
      <c r="A73">
        <v>71</v>
      </c>
      <c r="B73" s="51">
        <f t="shared" si="9"/>
        <v>0</v>
      </c>
      <c r="C73" s="51">
        <f t="shared" si="10"/>
        <v>7</v>
      </c>
      <c r="D73" s="51">
        <f t="shared" si="11"/>
        <v>1</v>
      </c>
      <c r="E73" s="14">
        <f>Alfa*($B73*V$3+$C73*V$4+$D73*V$5)</f>
        <v>0</v>
      </c>
      <c r="F73" s="14">
        <f>Alfa*($B73*W$3+$C73*W$4+$D73*W$5)</f>
        <v>2.4</v>
      </c>
      <c r="G73" s="14">
        <f>Alfa*($B73*X$3+$C73*X$4+$D73*X$5)</f>
        <v>0.54</v>
      </c>
      <c r="H73" s="14">
        <f>Alfa*($B73*Y$3+$C73*Y$4+$D73*Y$5)</f>
        <v>1.47</v>
      </c>
      <c r="I73" s="19">
        <f t="shared" si="12"/>
        <v>18.088418383889202</v>
      </c>
      <c r="J73" s="22">
        <f t="shared" si="13"/>
        <v>5.5283993258950115E-2</v>
      </c>
      <c r="K73" s="22">
        <f t="shared" si="14"/>
        <v>0.60940520871960846</v>
      </c>
      <c r="L73" s="22">
        <f t="shared" si="15"/>
        <v>9.4867711801339863E-2</v>
      </c>
      <c r="M73" s="22">
        <f t="shared" si="16"/>
        <v>0.24044308622010155</v>
      </c>
      <c r="N73" s="23">
        <f>SUM((J73-AandeelFiets)^2,(K73-AandeelAuto)^2,(L73-AandeelBus)^2,(M73-AandeelTrein)^2)</f>
        <v>2.3791463056348064E-2</v>
      </c>
      <c r="O73" s="58" t="str">
        <f>IF($N73=LeastSquares,B73,"")</f>
        <v/>
      </c>
      <c r="P73" s="58" t="str">
        <f>IF($N73=LeastSquares,C73,"")</f>
        <v/>
      </c>
      <c r="Q73" s="58" t="str">
        <f>IF($N73=LeastSquares,D73,"")</f>
        <v/>
      </c>
    </row>
    <row r="74" spans="1:17" x14ac:dyDescent="0.25">
      <c r="A74">
        <v>72</v>
      </c>
      <c r="B74" s="51">
        <f t="shared" si="9"/>
        <v>0</v>
      </c>
      <c r="C74" s="51">
        <f t="shared" si="10"/>
        <v>7</v>
      </c>
      <c r="D74" s="51">
        <f t="shared" si="11"/>
        <v>2</v>
      </c>
      <c r="E74" s="14">
        <f>Alfa*($B74*V$3+$C74*V$4+$D74*V$5)</f>
        <v>0</v>
      </c>
      <c r="F74" s="14">
        <f>Alfa*($B74*W$3+$C74*W$4+$D74*W$5)</f>
        <v>2.6999999999999997</v>
      </c>
      <c r="G74" s="14">
        <f>Alfa*($B74*X$3+$C74*X$4+$D74*X$5)</f>
        <v>0.66</v>
      </c>
      <c r="H74" s="14">
        <f>Alfa*($B74*Y$3+$C74*Y$4+$D74*Y$5)</f>
        <v>1.68</v>
      </c>
      <c r="I74" s="19">
        <f t="shared" si="12"/>
        <v>23.180080030396837</v>
      </c>
      <c r="J74" s="22">
        <f t="shared" si="13"/>
        <v>4.3140489536216679E-2</v>
      </c>
      <c r="K74" s="22">
        <f t="shared" si="14"/>
        <v>0.64191891077858765</v>
      </c>
      <c r="L74" s="22">
        <f t="shared" si="15"/>
        <v>8.346788845702309E-2</v>
      </c>
      <c r="M74" s="22">
        <f t="shared" si="16"/>
        <v>0.23147271122817248</v>
      </c>
      <c r="N74" s="23">
        <f>SUM((J74-AandeelFiets)^2,(K74-AandeelAuto)^2,(L74-AandeelBus)^2,(M74-AandeelTrein)^2)</f>
        <v>3.0985365177926945E-2</v>
      </c>
      <c r="O74" s="58" t="str">
        <f>IF($N74=LeastSquares,B74,"")</f>
        <v/>
      </c>
      <c r="P74" s="58" t="str">
        <f>IF($N74=LeastSquares,C74,"")</f>
        <v/>
      </c>
      <c r="Q74" s="58" t="str">
        <f>IF($N74=LeastSquares,D74,"")</f>
        <v/>
      </c>
    </row>
    <row r="75" spans="1:17" x14ac:dyDescent="0.25">
      <c r="A75">
        <v>73</v>
      </c>
      <c r="B75" s="51">
        <f t="shared" si="9"/>
        <v>0</v>
      </c>
      <c r="C75" s="51">
        <f t="shared" si="10"/>
        <v>7</v>
      </c>
      <c r="D75" s="51">
        <f t="shared" si="11"/>
        <v>3</v>
      </c>
      <c r="E75" s="14">
        <f>Alfa*($B75*V$3+$C75*V$4+$D75*V$5)</f>
        <v>0</v>
      </c>
      <c r="F75" s="14">
        <f>Alfa*($B75*W$3+$C75*W$4+$D75*W$5)</f>
        <v>3</v>
      </c>
      <c r="G75" s="14">
        <f>Alfa*($B75*X$3+$C75*X$4+$D75*X$5)</f>
        <v>0.78000000000000014</v>
      </c>
      <c r="H75" s="14">
        <f>Alfa*($B75*Y$3+$C75*Y$4+$D75*Y$5)</f>
        <v>1.89</v>
      </c>
      <c r="I75" s="19">
        <f t="shared" si="12"/>
        <v>29.886377869728946</v>
      </c>
      <c r="J75" s="22">
        <f t="shared" si="13"/>
        <v>3.3460060110290957E-2</v>
      </c>
      <c r="K75" s="22">
        <f t="shared" si="14"/>
        <v>0.67206327279732792</v>
      </c>
      <c r="L75" s="22">
        <f t="shared" si="15"/>
        <v>7.2992193132502423E-2</v>
      </c>
      <c r="M75" s="22">
        <f t="shared" si="16"/>
        <v>0.22148447395987872</v>
      </c>
      <c r="N75" s="23">
        <f>SUM((J75-AandeelFiets)^2,(K75-AandeelAuto)^2,(L75-AandeelBus)^2,(M75-AandeelTrein)^2)</f>
        <v>3.9532672195695208E-2</v>
      </c>
      <c r="O75" s="58" t="str">
        <f>IF($N75=LeastSquares,B75,"")</f>
        <v/>
      </c>
      <c r="P75" s="58" t="str">
        <f>IF($N75=LeastSquares,C75,"")</f>
        <v/>
      </c>
      <c r="Q75" s="58" t="str">
        <f>IF($N75=LeastSquares,D75,"")</f>
        <v/>
      </c>
    </row>
    <row r="76" spans="1:17" x14ac:dyDescent="0.25">
      <c r="A76">
        <v>74</v>
      </c>
      <c r="B76" s="51">
        <f t="shared" si="9"/>
        <v>0</v>
      </c>
      <c r="C76" s="51">
        <f t="shared" si="10"/>
        <v>7</v>
      </c>
      <c r="D76" s="51">
        <f t="shared" si="11"/>
        <v>4</v>
      </c>
      <c r="E76" s="14">
        <f>Alfa*($B76*V$3+$C76*V$4+$D76*V$5)</f>
        <v>0</v>
      </c>
      <c r="F76" s="14">
        <f>Alfa*($B76*W$3+$C76*W$4+$D76*W$5)</f>
        <v>3.3</v>
      </c>
      <c r="G76" s="14">
        <f>Alfa*($B76*X$3+$C76*X$4+$D76*X$5)</f>
        <v>0.89999999999999991</v>
      </c>
      <c r="H76" s="14">
        <f>Alfa*($B76*Y$3+$C76*Y$4+$D76*Y$5)</f>
        <v>2.1</v>
      </c>
      <c r="I76" s="19">
        <f t="shared" si="12"/>
        <v>38.738411944382484</v>
      </c>
      <c r="J76" s="22">
        <f t="shared" si="13"/>
        <v>2.5814171252959983E-2</v>
      </c>
      <c r="K76" s="22">
        <f t="shared" si="14"/>
        <v>0.69989030421753073</v>
      </c>
      <c r="L76" s="22">
        <f t="shared" si="15"/>
        <v>6.3492615925718657E-2</v>
      </c>
      <c r="M76" s="22">
        <f t="shared" si="16"/>
        <v>0.21080290860379061</v>
      </c>
      <c r="N76" s="23">
        <f>SUM((J76-AandeelFiets)^2,(K76-AandeelAuto)^2,(L76-AandeelBus)^2,(M76-AandeelTrein)^2)</f>
        <v>4.9030676487418115E-2</v>
      </c>
      <c r="O76" s="58" t="str">
        <f>IF($N76=LeastSquares,B76,"")</f>
        <v/>
      </c>
      <c r="P76" s="58" t="str">
        <f>IF($N76=LeastSquares,C76,"")</f>
        <v/>
      </c>
      <c r="Q76" s="58" t="str">
        <f>IF($N76=LeastSquares,D76,"")</f>
        <v/>
      </c>
    </row>
    <row r="77" spans="1:17" x14ac:dyDescent="0.25">
      <c r="A77">
        <v>75</v>
      </c>
      <c r="B77" s="51">
        <f t="shared" si="9"/>
        <v>0</v>
      </c>
      <c r="C77" s="51">
        <f t="shared" si="10"/>
        <v>7</v>
      </c>
      <c r="D77" s="51">
        <f t="shared" si="11"/>
        <v>5</v>
      </c>
      <c r="E77" s="14">
        <f>Alfa*($B77*V$3+$C77*V$4+$D77*V$5)</f>
        <v>0</v>
      </c>
      <c r="F77" s="14">
        <f>Alfa*($B77*W$3+$C77*W$4+$D77*W$5)</f>
        <v>3.5999999999999996</v>
      </c>
      <c r="G77" s="14">
        <f>Alfa*($B77*X$3+$C77*X$4+$D77*X$5)</f>
        <v>1.02</v>
      </c>
      <c r="H77" s="14">
        <f>Alfa*($B77*Y$3+$C77*Y$4+$D77*Y$5)</f>
        <v>2.31</v>
      </c>
      <c r="I77" s="19">
        <f t="shared" si="12"/>
        <v>50.445853862655859</v>
      </c>
      <c r="J77" s="22">
        <f t="shared" si="13"/>
        <v>1.9823234684908004E-2</v>
      </c>
      <c r="K77" s="22">
        <f t="shared" si="14"/>
        <v>0.72549539043031197</v>
      </c>
      <c r="L77" s="22">
        <f t="shared" si="15"/>
        <v>5.4973690633022328E-2</v>
      </c>
      <c r="M77" s="22">
        <f t="shared" si="16"/>
        <v>0.19970768425175769</v>
      </c>
      <c r="N77" s="23">
        <f>SUM((J77-AandeelFiets)^2,(K77-AandeelAuto)^2,(L77-AandeelBus)^2,(M77-AandeelTrein)^2)</f>
        <v>5.9156814001319016E-2</v>
      </c>
      <c r="O77" s="58" t="str">
        <f>IF($N77=LeastSquares,B77,"")</f>
        <v/>
      </c>
      <c r="P77" s="58" t="str">
        <f>IF($N77=LeastSquares,C77,"")</f>
        <v/>
      </c>
      <c r="Q77" s="58" t="str">
        <f>IF($N77=LeastSquares,D77,"")</f>
        <v/>
      </c>
    </row>
    <row r="78" spans="1:17" x14ac:dyDescent="0.25">
      <c r="A78">
        <v>76</v>
      </c>
      <c r="B78" s="51">
        <f t="shared" si="9"/>
        <v>0</v>
      </c>
      <c r="C78" s="51">
        <f t="shared" si="10"/>
        <v>7</v>
      </c>
      <c r="D78" s="51">
        <f t="shared" si="11"/>
        <v>6</v>
      </c>
      <c r="E78" s="14">
        <f>Alfa*($B78*V$3+$C78*V$4+$D78*V$5)</f>
        <v>0</v>
      </c>
      <c r="F78" s="14">
        <f>Alfa*($B78*W$3+$C78*W$4+$D78*W$5)</f>
        <v>3.9</v>
      </c>
      <c r="G78" s="14">
        <f>Alfa*($B78*X$3+$C78*X$4+$D78*X$5)</f>
        <v>1.1400000000000001</v>
      </c>
      <c r="H78" s="14">
        <f>Alfa*($B78*Y$3+$C78*Y$4+$D78*Y$5)</f>
        <v>2.5199999999999996</v>
      </c>
      <c r="I78" s="19">
        <f t="shared" si="12"/>
        <v>65.957814134293869</v>
      </c>
      <c r="J78" s="22">
        <f t="shared" si="13"/>
        <v>1.5161205887811002E-2</v>
      </c>
      <c r="K78" s="22">
        <f t="shared" si="14"/>
        <v>0.74900070225104742</v>
      </c>
      <c r="L78" s="22">
        <f t="shared" si="15"/>
        <v>4.7405578948081534E-2</v>
      </c>
      <c r="M78" s="22">
        <f t="shared" si="16"/>
        <v>0.18843251291305996</v>
      </c>
      <c r="N78" s="23">
        <f>SUM((J78-AandeelFiets)^2,(K78-AandeelAuto)^2,(L78-AandeelBus)^2,(M78-AandeelTrein)^2)</f>
        <v>6.9654689416941418E-2</v>
      </c>
      <c r="O78" s="58" t="str">
        <f>IF($N78=LeastSquares,B78,"")</f>
        <v/>
      </c>
      <c r="P78" s="58" t="str">
        <f>IF($N78=LeastSquares,C78,"")</f>
        <v/>
      </c>
      <c r="Q78" s="58" t="str">
        <f>IF($N78=LeastSquares,D78,"")</f>
        <v/>
      </c>
    </row>
    <row r="79" spans="1:17" x14ac:dyDescent="0.25">
      <c r="A79">
        <v>77</v>
      </c>
      <c r="B79" s="51">
        <f t="shared" si="9"/>
        <v>0</v>
      </c>
      <c r="C79" s="51">
        <f t="shared" si="10"/>
        <v>7</v>
      </c>
      <c r="D79" s="51">
        <f t="shared" si="11"/>
        <v>7</v>
      </c>
      <c r="E79" s="14">
        <f>Alfa*($B79*V$3+$C79*V$4+$D79*V$5)</f>
        <v>0</v>
      </c>
      <c r="F79" s="14">
        <f>Alfa*($B79*W$3+$C79*W$4+$D79*W$5)</f>
        <v>4.2</v>
      </c>
      <c r="G79" s="14">
        <f>Alfa*($B79*X$3+$C79*X$4+$D79*X$5)</f>
        <v>1.26</v>
      </c>
      <c r="H79" s="14">
        <f>Alfa*($B79*Y$3+$C79*Y$4+$D79*Y$5)</f>
        <v>2.73</v>
      </c>
      <c r="I79" s="19">
        <f t="shared" si="12"/>
        <v>86.544639548197722</v>
      </c>
      <c r="J79" s="22">
        <f t="shared" si="13"/>
        <v>1.1554730659466069E-2</v>
      </c>
      <c r="K79" s="22">
        <f t="shared" si="14"/>
        <v>0.77054259384588175</v>
      </c>
      <c r="L79" s="22">
        <f t="shared" si="15"/>
        <v>4.0735295747601256E-2</v>
      </c>
      <c r="M79" s="22">
        <f t="shared" si="16"/>
        <v>0.17716737974705102</v>
      </c>
      <c r="N79" s="23">
        <f>SUM((J79-AandeelFiets)^2,(K79-AandeelAuto)^2,(L79-AandeelBus)^2,(M79-AandeelTrein)^2)</f>
        <v>8.0321551344263581E-2</v>
      </c>
      <c r="O79" s="58" t="str">
        <f>IF($N79=LeastSquares,B79,"")</f>
        <v/>
      </c>
      <c r="P79" s="58" t="str">
        <f>IF($N79=LeastSquares,C79,"")</f>
        <v/>
      </c>
      <c r="Q79" s="58" t="str">
        <f>IF($N79=LeastSquares,D79,"")</f>
        <v/>
      </c>
    </row>
    <row r="80" spans="1:17" x14ac:dyDescent="0.25">
      <c r="A80">
        <v>78</v>
      </c>
      <c r="B80" s="51">
        <f t="shared" si="9"/>
        <v>0</v>
      </c>
      <c r="C80" s="51">
        <f t="shared" si="10"/>
        <v>7</v>
      </c>
      <c r="D80" s="51">
        <f t="shared" si="11"/>
        <v>8</v>
      </c>
      <c r="E80" s="14">
        <f>Alfa*($B80*V$3+$C80*V$4+$D80*V$5)</f>
        <v>0</v>
      </c>
      <c r="F80" s="14">
        <f>Alfa*($B80*W$3+$C80*W$4+$D80*W$5)</f>
        <v>4.5</v>
      </c>
      <c r="G80" s="14">
        <f>Alfa*($B80*X$3+$C80*X$4+$D80*X$5)</f>
        <v>1.3800000000000001</v>
      </c>
      <c r="H80" s="14">
        <f>Alfa*($B80*Y$3+$C80*Y$4+$D80*Y$5)</f>
        <v>2.94</v>
      </c>
      <c r="I80" s="19">
        <f t="shared" si="12"/>
        <v>113.9078792402716</v>
      </c>
      <c r="J80" s="22">
        <f t="shared" si="13"/>
        <v>8.7790239504911671E-3</v>
      </c>
      <c r="K80" s="22">
        <f t="shared" si="14"/>
        <v>0.79026255164178916</v>
      </c>
      <c r="L80" s="22">
        <f t="shared" si="15"/>
        <v>3.489575658862272E-2</v>
      </c>
      <c r="M80" s="22">
        <f t="shared" si="16"/>
        <v>0.16606266781909701</v>
      </c>
      <c r="N80" s="23">
        <f>SUM((J80-AandeelFiets)^2,(K80-AandeelAuto)^2,(L80-AandeelBus)^2,(M80-AandeelTrein)^2)</f>
        <v>9.0997785027487343E-2</v>
      </c>
      <c r="O80" s="58" t="str">
        <f>IF($N80=LeastSquares,B80,"")</f>
        <v/>
      </c>
      <c r="P80" s="58" t="str">
        <f>IF($N80=LeastSquares,C80,"")</f>
        <v/>
      </c>
      <c r="Q80" s="58" t="str">
        <f>IF($N80=LeastSquares,D80,"")</f>
        <v/>
      </c>
    </row>
    <row r="81" spans="1:17" x14ac:dyDescent="0.25">
      <c r="A81">
        <v>79</v>
      </c>
      <c r="B81" s="51">
        <f t="shared" si="9"/>
        <v>0</v>
      </c>
      <c r="C81" s="51">
        <f t="shared" si="10"/>
        <v>7</v>
      </c>
      <c r="D81" s="51">
        <f t="shared" si="11"/>
        <v>9</v>
      </c>
      <c r="E81" s="14">
        <f>Alfa*($B81*V$3+$C81*V$4+$D81*V$5)</f>
        <v>0</v>
      </c>
      <c r="F81" s="14">
        <f>Alfa*($B81*W$3+$C81*W$4+$D81*W$5)</f>
        <v>4.8</v>
      </c>
      <c r="G81" s="14">
        <f>Alfa*($B81*X$3+$C81*X$4+$D81*X$5)</f>
        <v>1.5</v>
      </c>
      <c r="H81" s="14">
        <f>Alfa*($B81*Y$3+$C81*Y$4+$D81*Y$5)</f>
        <v>3.15</v>
      </c>
      <c r="I81" s="19">
        <f t="shared" si="12"/>
        <v>150.32817117001562</v>
      </c>
      <c r="J81" s="22">
        <f t="shared" si="13"/>
        <v>6.6521131216918539E-3</v>
      </c>
      <c r="K81" s="22">
        <f t="shared" si="14"/>
        <v>0.80830104279863191</v>
      </c>
      <c r="L81" s="22">
        <f t="shared" si="15"/>
        <v>2.9812702672138806E-2</v>
      </c>
      <c r="M81" s="22">
        <f t="shared" si="16"/>
        <v>0.15523414140753752</v>
      </c>
      <c r="N81" s="23">
        <f>SUM((J81-AandeelFiets)^2,(K81-AandeelAuto)^2,(L81-AandeelBus)^2,(M81-AandeelTrein)^2)</f>
        <v>0.10155842286589659</v>
      </c>
      <c r="O81" s="58" t="str">
        <f>IF($N81=LeastSquares,B81,"")</f>
        <v/>
      </c>
      <c r="P81" s="58" t="str">
        <f>IF($N81=LeastSquares,C81,"")</f>
        <v/>
      </c>
      <c r="Q81" s="58" t="str">
        <f>IF($N81=LeastSquares,D81,"")</f>
        <v/>
      </c>
    </row>
    <row r="82" spans="1:17" x14ac:dyDescent="0.25">
      <c r="A82">
        <v>80</v>
      </c>
      <c r="B82" s="51">
        <f t="shared" si="9"/>
        <v>0</v>
      </c>
      <c r="C82" s="51">
        <f t="shared" si="10"/>
        <v>8</v>
      </c>
      <c r="D82" s="51">
        <f t="shared" si="11"/>
        <v>0</v>
      </c>
      <c r="E82" s="14">
        <f>Alfa*($B82*V$3+$C82*V$4+$D82*V$5)</f>
        <v>0</v>
      </c>
      <c r="F82" s="14">
        <f>Alfa*($B82*W$3+$C82*W$4+$D82*W$5)</f>
        <v>2.4</v>
      </c>
      <c r="G82" s="14">
        <f>Alfa*($B82*X$3+$C82*X$4+$D82*X$5)</f>
        <v>0.48</v>
      </c>
      <c r="H82" s="14">
        <f>Alfa*($B82*Y$3+$C82*Y$4+$D82*Y$5)</f>
        <v>1.44</v>
      </c>
      <c r="I82" s="19">
        <f t="shared" si="12"/>
        <v>17.859946599831048</v>
      </c>
      <c r="J82" s="22">
        <f t="shared" si="13"/>
        <v>5.5991208843225761E-2</v>
      </c>
      <c r="K82" s="22">
        <f t="shared" si="14"/>
        <v>0.61720097084421732</v>
      </c>
      <c r="L82" s="22">
        <f t="shared" si="15"/>
        <v>9.0485959359373522E-2</v>
      </c>
      <c r="M82" s="22">
        <f t="shared" si="16"/>
        <v>0.23632186095318333</v>
      </c>
      <c r="N82" s="23">
        <f>SUM((J82-AandeelFiets)^2,(K82-AandeelAuto)^2,(L82-AandeelBus)^2,(M82-AandeelTrein)^2)</f>
        <v>2.4210079997727927E-2</v>
      </c>
      <c r="O82" s="58" t="str">
        <f>IF($N82=LeastSquares,B82,"")</f>
        <v/>
      </c>
      <c r="P82" s="58" t="str">
        <f>IF($N82=LeastSquares,C82,"")</f>
        <v/>
      </c>
      <c r="Q82" s="58" t="str">
        <f>IF($N82=LeastSquares,D82,"")</f>
        <v/>
      </c>
    </row>
    <row r="83" spans="1:17" x14ac:dyDescent="0.25">
      <c r="A83">
        <v>81</v>
      </c>
      <c r="B83" s="51">
        <f t="shared" si="9"/>
        <v>0</v>
      </c>
      <c r="C83" s="51">
        <f t="shared" si="10"/>
        <v>8</v>
      </c>
      <c r="D83" s="51">
        <f t="shared" si="11"/>
        <v>1</v>
      </c>
      <c r="E83" s="14">
        <f>Alfa*($B83*V$3+$C83*V$4+$D83*V$5)</f>
        <v>0</v>
      </c>
      <c r="F83" s="14">
        <f>Alfa*($B83*W$3+$C83*W$4+$D83*W$5)</f>
        <v>2.6999999999999997</v>
      </c>
      <c r="G83" s="14">
        <f>Alfa*($B83*X$3+$C83*X$4+$D83*X$5)</f>
        <v>0.6</v>
      </c>
      <c r="H83" s="14">
        <f>Alfa*($B83*Y$3+$C83*Y$4+$D83*Y$5)</f>
        <v>1.65</v>
      </c>
      <c r="I83" s="19">
        <f t="shared" si="12"/>
        <v>22.908830352443189</v>
      </c>
      <c r="J83" s="22">
        <f t="shared" si="13"/>
        <v>4.3651290118936675E-2</v>
      </c>
      <c r="K83" s="22">
        <f t="shared" si="14"/>
        <v>0.64951948641436996</v>
      </c>
      <c r="L83" s="22">
        <f t="shared" si="15"/>
        <v>7.9537836387014976E-2</v>
      </c>
      <c r="M83" s="22">
        <f t="shared" si="16"/>
        <v>0.22729138707967833</v>
      </c>
      <c r="N83" s="23">
        <f>SUM((J83-AandeelFiets)^2,(K83-AandeelAuto)^2,(L83-AandeelBus)^2,(M83-AandeelTrein)^2)</f>
        <v>3.2033442124140152E-2</v>
      </c>
      <c r="O83" s="58" t="str">
        <f>IF($N83=LeastSquares,B83,"")</f>
        <v/>
      </c>
      <c r="P83" s="58" t="str">
        <f>IF($N83=LeastSquares,C83,"")</f>
        <v/>
      </c>
      <c r="Q83" s="58" t="str">
        <f>IF($N83=LeastSquares,D83,"")</f>
        <v/>
      </c>
    </row>
    <row r="84" spans="1:17" x14ac:dyDescent="0.25">
      <c r="A84">
        <v>82</v>
      </c>
      <c r="B84" s="51">
        <f t="shared" si="9"/>
        <v>0</v>
      </c>
      <c r="C84" s="51">
        <f t="shared" si="10"/>
        <v>8</v>
      </c>
      <c r="D84" s="51">
        <f t="shared" si="11"/>
        <v>2</v>
      </c>
      <c r="E84" s="14">
        <f>Alfa*($B84*V$3+$C84*V$4+$D84*V$5)</f>
        <v>0</v>
      </c>
      <c r="F84" s="14">
        <f>Alfa*($B84*W$3+$C84*W$4+$D84*W$5)</f>
        <v>3</v>
      </c>
      <c r="G84" s="14">
        <f>Alfa*($B84*X$3+$C84*X$4+$D84*X$5)</f>
        <v>0.72000000000000008</v>
      </c>
      <c r="H84" s="14">
        <f>Alfa*($B84*Y$3+$C84*Y$4+$D84*Y$5)</f>
        <v>1.8599999999999997</v>
      </c>
      <c r="I84" s="19">
        <f t="shared" si="12"/>
        <v>29.563706905260688</v>
      </c>
      <c r="J84" s="22">
        <f t="shared" si="13"/>
        <v>3.3825257543128186E-2</v>
      </c>
      <c r="K84" s="22">
        <f t="shared" si="14"/>
        <v>0.67939845931883347</v>
      </c>
      <c r="L84" s="22">
        <f t="shared" si="15"/>
        <v>6.9491732455185237E-2</v>
      </c>
      <c r="M84" s="22">
        <f t="shared" si="16"/>
        <v>0.21728455068285316</v>
      </c>
      <c r="N84" s="23">
        <f>SUM((J84-AandeelFiets)^2,(K84-AandeelAuto)^2,(L84-AandeelBus)^2,(M84-AandeelTrein)^2)</f>
        <v>4.1120126594598135E-2</v>
      </c>
      <c r="O84" s="58" t="str">
        <f>IF($N84=LeastSquares,B84,"")</f>
        <v/>
      </c>
      <c r="P84" s="58" t="str">
        <f>IF($N84=LeastSquares,C84,"")</f>
        <v/>
      </c>
      <c r="Q84" s="58" t="str">
        <f>IF($N84=LeastSquares,D84,"")</f>
        <v/>
      </c>
    </row>
    <row r="85" spans="1:17" x14ac:dyDescent="0.25">
      <c r="A85">
        <v>83</v>
      </c>
      <c r="B85" s="51">
        <f t="shared" si="9"/>
        <v>0</v>
      </c>
      <c r="C85" s="51">
        <f t="shared" si="10"/>
        <v>8</v>
      </c>
      <c r="D85" s="51">
        <f t="shared" si="11"/>
        <v>3</v>
      </c>
      <c r="E85" s="14">
        <f>Alfa*($B85*V$3+$C85*V$4+$D85*V$5)</f>
        <v>0</v>
      </c>
      <c r="F85" s="14">
        <f>Alfa*($B85*W$3+$C85*W$4+$D85*W$5)</f>
        <v>3.3</v>
      </c>
      <c r="G85" s="14">
        <f>Alfa*($B85*X$3+$C85*X$4+$D85*X$5)</f>
        <v>0.84000000000000008</v>
      </c>
      <c r="H85" s="14">
        <f>Alfa*($B85*Y$3+$C85*Y$4+$D85*Y$5)</f>
        <v>2.0699999999999998</v>
      </c>
      <c r="I85" s="19">
        <f t="shared" si="12"/>
        <v>38.353829015288461</v>
      </c>
      <c r="J85" s="22">
        <f t="shared" si="13"/>
        <v>2.607301606317804E-2</v>
      </c>
      <c r="K85" s="22">
        <f t="shared" si="14"/>
        <v>0.70690827009345902</v>
      </c>
      <c r="L85" s="22">
        <f t="shared" si="15"/>
        <v>6.0394673393828563E-2</v>
      </c>
      <c r="M85" s="22">
        <f t="shared" si="16"/>
        <v>0.20662404044953434</v>
      </c>
      <c r="N85" s="23">
        <f>SUM((J85-AandeelFiets)^2,(K85-AandeelAuto)^2,(L85-AandeelBus)^2,(M85-AandeelTrein)^2)</f>
        <v>5.1061778036540266E-2</v>
      </c>
      <c r="O85" s="58" t="str">
        <f>IF($N85=LeastSquares,B85,"")</f>
        <v/>
      </c>
      <c r="P85" s="58" t="str">
        <f>IF($N85=LeastSquares,C85,"")</f>
        <v/>
      </c>
      <c r="Q85" s="58" t="str">
        <f>IF($N85=LeastSquares,D85,"")</f>
        <v/>
      </c>
    </row>
    <row r="86" spans="1:17" x14ac:dyDescent="0.25">
      <c r="A86">
        <v>84</v>
      </c>
      <c r="B86" s="51">
        <f t="shared" si="9"/>
        <v>0</v>
      </c>
      <c r="C86" s="51">
        <f t="shared" si="10"/>
        <v>8</v>
      </c>
      <c r="D86" s="51">
        <f t="shared" si="11"/>
        <v>4</v>
      </c>
      <c r="E86" s="14">
        <f>Alfa*($B86*V$3+$C86*V$4+$D86*V$5)</f>
        <v>0</v>
      </c>
      <c r="F86" s="14">
        <f>Alfa*($B86*W$3+$C86*W$4+$D86*W$5)</f>
        <v>3.5999999999999996</v>
      </c>
      <c r="G86" s="14">
        <f>Alfa*($B86*X$3+$C86*X$4+$D86*X$5)</f>
        <v>0.96</v>
      </c>
      <c r="H86" s="14">
        <f>Alfa*($B86*Y$3+$C86*Y$4+$D86*Y$5)</f>
        <v>2.2799999999999998</v>
      </c>
      <c r="I86" s="19">
        <f t="shared" si="12"/>
        <v>49.986611326629998</v>
      </c>
      <c r="J86" s="22">
        <f t="shared" si="13"/>
        <v>2.0005356903784702E-2</v>
      </c>
      <c r="K86" s="22">
        <f t="shared" si="14"/>
        <v>0.73216074209416426</v>
      </c>
      <c r="L86" s="22">
        <f t="shared" si="15"/>
        <v>5.2247920075185326E-2</v>
      </c>
      <c r="M86" s="22">
        <f t="shared" si="16"/>
        <v>0.19558598092686572</v>
      </c>
      <c r="N86" s="23">
        <f>SUM((J86-AandeelFiets)^2,(K86-AandeelAuto)^2,(L86-AandeelBus)^2,(M86-AandeelTrein)^2)</f>
        <v>6.1537635290523356E-2</v>
      </c>
      <c r="O86" s="58" t="str">
        <f>IF($N86=LeastSquares,B86,"")</f>
        <v/>
      </c>
      <c r="P86" s="58" t="str">
        <f>IF($N86=LeastSquares,C86,"")</f>
        <v/>
      </c>
      <c r="Q86" s="58" t="str">
        <f>IF($N86=LeastSquares,D86,"")</f>
        <v/>
      </c>
    </row>
    <row r="87" spans="1:17" x14ac:dyDescent="0.25">
      <c r="A87">
        <v>85</v>
      </c>
      <c r="B87" s="51">
        <f t="shared" si="9"/>
        <v>0</v>
      </c>
      <c r="C87" s="51">
        <f t="shared" si="10"/>
        <v>8</v>
      </c>
      <c r="D87" s="51">
        <f t="shared" si="11"/>
        <v>5</v>
      </c>
      <c r="E87" s="14">
        <f>Alfa*($B87*V$3+$C87*V$4+$D87*V$5)</f>
        <v>0</v>
      </c>
      <c r="F87" s="14">
        <f>Alfa*($B87*W$3+$C87*W$4+$D87*W$5)</f>
        <v>3.9</v>
      </c>
      <c r="G87" s="14">
        <f>Alfa*($B87*X$3+$C87*X$4+$D87*X$5)</f>
        <v>1.08</v>
      </c>
      <c r="H87" s="14">
        <f>Alfa*($B87*Y$3+$C87*Y$4+$D87*Y$5)</f>
        <v>2.4900000000000002</v>
      </c>
      <c r="I87" s="19">
        <f t="shared" si="12"/>
        <v>65.408404777040417</v>
      </c>
      <c r="J87" s="22">
        <f t="shared" si="13"/>
        <v>1.528855509332065E-2</v>
      </c>
      <c r="K87" s="22">
        <f t="shared" si="14"/>
        <v>0.75529206489486744</v>
      </c>
      <c r="L87" s="22">
        <f t="shared" si="15"/>
        <v>4.5019895548639985E-2</v>
      </c>
      <c r="M87" s="22">
        <f t="shared" si="16"/>
        <v>0.18439948446317186</v>
      </c>
      <c r="N87" s="23">
        <f>SUM((J87-AandeelFiets)^2,(K87-AandeelAuto)^2,(L87-AandeelBus)^2,(M87-AandeelTrein)^2)</f>
        <v>7.2297813999516375E-2</v>
      </c>
      <c r="O87" s="58" t="str">
        <f>IF($N87=LeastSquares,B87,"")</f>
        <v/>
      </c>
      <c r="P87" s="58" t="str">
        <f>IF($N87=LeastSquares,C87,"")</f>
        <v/>
      </c>
      <c r="Q87" s="58" t="str">
        <f>IF($N87=LeastSquares,D87,"")</f>
        <v/>
      </c>
    </row>
    <row r="88" spans="1:17" x14ac:dyDescent="0.25">
      <c r="A88">
        <v>86</v>
      </c>
      <c r="B88" s="51">
        <f t="shared" si="9"/>
        <v>0</v>
      </c>
      <c r="C88" s="51">
        <f t="shared" si="10"/>
        <v>8</v>
      </c>
      <c r="D88" s="51">
        <f t="shared" si="11"/>
        <v>6</v>
      </c>
      <c r="E88" s="14">
        <f>Alfa*($B88*V$3+$C88*V$4+$D88*V$5)</f>
        <v>0</v>
      </c>
      <c r="F88" s="14">
        <f>Alfa*($B88*W$3+$C88*W$4+$D88*W$5)</f>
        <v>4.2</v>
      </c>
      <c r="G88" s="14">
        <f>Alfa*($B88*X$3+$C88*X$4+$D88*X$5)</f>
        <v>1.2</v>
      </c>
      <c r="H88" s="14">
        <f>Alfa*($B88*Y$3+$C88*Y$4+$D88*Y$5)</f>
        <v>2.6999999999999997</v>
      </c>
      <c r="I88" s="19">
        <f t="shared" si="12"/>
        <v>85.886179688534526</v>
      </c>
      <c r="J88" s="22">
        <f t="shared" si="13"/>
        <v>1.1643316813327722E-2</v>
      </c>
      <c r="K88" s="22">
        <f t="shared" si="14"/>
        <v>0.77645007942794231</v>
      </c>
      <c r="L88" s="22">
        <f t="shared" si="15"/>
        <v>3.865717318871234E-2</v>
      </c>
      <c r="M88" s="22">
        <f t="shared" si="16"/>
        <v>0.17324943057001774</v>
      </c>
      <c r="N88" s="23">
        <f>SUM((J88-AandeelFiets)^2,(K88-AandeelAuto)^2,(L88-AandeelBus)^2,(M88-AandeelTrein)^2)</f>
        <v>8.314868046688631E-2</v>
      </c>
      <c r="O88" s="58" t="str">
        <f>IF($N88=LeastSquares,B88,"")</f>
        <v/>
      </c>
      <c r="P88" s="58" t="str">
        <f>IF($N88=LeastSquares,C88,"")</f>
        <v/>
      </c>
      <c r="Q88" s="58" t="str">
        <f>IF($N88=LeastSquares,D88,"")</f>
        <v/>
      </c>
    </row>
    <row r="89" spans="1:17" x14ac:dyDescent="0.25">
      <c r="A89">
        <v>87</v>
      </c>
      <c r="B89" s="51">
        <f t="shared" si="9"/>
        <v>0</v>
      </c>
      <c r="C89" s="51">
        <f t="shared" si="10"/>
        <v>8</v>
      </c>
      <c r="D89" s="51">
        <f t="shared" si="11"/>
        <v>7</v>
      </c>
      <c r="E89" s="14">
        <f>Alfa*($B89*V$3+$C89*V$4+$D89*V$5)</f>
        <v>0</v>
      </c>
      <c r="F89" s="14">
        <f>Alfa*($B89*W$3+$C89*W$4+$D89*W$5)</f>
        <v>4.5</v>
      </c>
      <c r="G89" s="14">
        <f>Alfa*($B89*X$3+$C89*X$4+$D89*X$5)</f>
        <v>1.32</v>
      </c>
      <c r="H89" s="14">
        <f>Alfa*($B89*Y$3+$C89*Y$4+$D89*Y$5)</f>
        <v>2.9099999999999997</v>
      </c>
      <c r="I89" s="19">
        <f t="shared" si="12"/>
        <v>113.11735124480059</v>
      </c>
      <c r="J89" s="22">
        <f t="shared" si="13"/>
        <v>8.84037673261877E-3</v>
      </c>
      <c r="K89" s="22">
        <f t="shared" si="14"/>
        <v>0.79578535308622178</v>
      </c>
      <c r="L89" s="22">
        <f t="shared" si="15"/>
        <v>3.3093255243924639E-2</v>
      </c>
      <c r="M89" s="22">
        <f t="shared" si="16"/>
        <v>0.16228101493723479</v>
      </c>
      <c r="N89" s="23">
        <f>SUM((J89-AandeelFiets)^2,(K89-AandeelAuto)^2,(L89-AandeelBus)^2,(M89-AandeelTrein)^2)</f>
        <v>9.394084927664445E-2</v>
      </c>
      <c r="O89" s="58" t="str">
        <f>IF($N89=LeastSquares,B89,"")</f>
        <v/>
      </c>
      <c r="P89" s="58" t="str">
        <f>IF($N89=LeastSquares,C89,"")</f>
        <v/>
      </c>
      <c r="Q89" s="58" t="str">
        <f>IF($N89=LeastSquares,D89,"")</f>
        <v/>
      </c>
    </row>
    <row r="90" spans="1:17" x14ac:dyDescent="0.25">
      <c r="A90">
        <v>88</v>
      </c>
      <c r="B90" s="51">
        <f t="shared" si="9"/>
        <v>0</v>
      </c>
      <c r="C90" s="51">
        <f t="shared" si="10"/>
        <v>8</v>
      </c>
      <c r="D90" s="51">
        <f t="shared" si="11"/>
        <v>8</v>
      </c>
      <c r="E90" s="14">
        <f>Alfa*($B90*V$3+$C90*V$4+$D90*V$5)</f>
        <v>0</v>
      </c>
      <c r="F90" s="14">
        <f>Alfa*($B90*W$3+$C90*W$4+$D90*W$5)</f>
        <v>4.8</v>
      </c>
      <c r="G90" s="14">
        <f>Alfa*($B90*X$3+$C90*X$4+$D90*X$5)</f>
        <v>1.4400000000000002</v>
      </c>
      <c r="H90" s="14">
        <f>Alfa*($B90*Y$3+$C90*Y$4+$D90*Y$5)</f>
        <v>3.1199999999999997</v>
      </c>
      <c r="I90" s="19">
        <f t="shared" si="12"/>
        <v>149.37749297890679</v>
      </c>
      <c r="J90" s="22">
        <f t="shared" si="13"/>
        <v>6.6944489431296546E-3</v>
      </c>
      <c r="K90" s="22">
        <f t="shared" si="14"/>
        <v>0.81344528613753764</v>
      </c>
      <c r="L90" s="22">
        <f t="shared" si="15"/>
        <v>2.8255232651364332E-2</v>
      </c>
      <c r="M90" s="22">
        <f t="shared" si="16"/>
        <v>0.1516050322679684</v>
      </c>
      <c r="N90" s="23">
        <f>SUM((J90-AandeelFiets)^2,(K90-AandeelAuto)^2,(L90-AandeelBus)^2,(M90-AandeelTrein)^2)</f>
        <v>0.10455969961315428</v>
      </c>
      <c r="O90" s="58" t="str">
        <f>IF($N90=LeastSquares,B90,"")</f>
        <v/>
      </c>
      <c r="P90" s="58" t="str">
        <f>IF($N90=LeastSquares,C90,"")</f>
        <v/>
      </c>
      <c r="Q90" s="58" t="str">
        <f>IF($N90=LeastSquares,D90,"")</f>
        <v/>
      </c>
    </row>
    <row r="91" spans="1:17" x14ac:dyDescent="0.25">
      <c r="A91">
        <v>89</v>
      </c>
      <c r="B91" s="51">
        <f t="shared" si="9"/>
        <v>0</v>
      </c>
      <c r="C91" s="51">
        <f t="shared" si="10"/>
        <v>8</v>
      </c>
      <c r="D91" s="51">
        <f t="shared" si="11"/>
        <v>9</v>
      </c>
      <c r="E91" s="14">
        <f>Alfa*($B91*V$3+$C91*V$4+$D91*V$5)</f>
        <v>0</v>
      </c>
      <c r="F91" s="14">
        <f>Alfa*($B91*W$3+$C91*W$4+$D91*W$5)</f>
        <v>5.0999999999999996</v>
      </c>
      <c r="G91" s="14">
        <f>Alfa*($B91*X$3+$C91*X$4+$D91*X$5)</f>
        <v>1.56</v>
      </c>
      <c r="H91" s="14">
        <f>Alfa*($B91*Y$3+$C91*Y$4+$D91*Y$5)</f>
        <v>3.3299999999999996</v>
      </c>
      <c r="I91" s="19">
        <f t="shared" si="12"/>
        <v>197.71907024827604</v>
      </c>
      <c r="J91" s="22">
        <f t="shared" si="13"/>
        <v>5.0576810762072624E-3</v>
      </c>
      <c r="K91" s="22">
        <f t="shared" si="14"/>
        <v>0.82957049663413462</v>
      </c>
      <c r="L91" s="22">
        <f t="shared" si="15"/>
        <v>2.4068600156586805E-2</v>
      </c>
      <c r="M91" s="22">
        <f t="shared" si="16"/>
        <v>0.14130322213307139</v>
      </c>
      <c r="N91" s="23">
        <f>SUM((J91-AandeelFiets)^2,(K91-AandeelAuto)^2,(L91-AandeelBus)^2,(M91-AandeelTrein)^2)</f>
        <v>0.1149180341387369</v>
      </c>
      <c r="O91" s="58" t="str">
        <f>IF($N91=LeastSquares,B91,"")</f>
        <v/>
      </c>
      <c r="P91" s="58" t="str">
        <f>IF($N91=LeastSquares,C91,"")</f>
        <v/>
      </c>
      <c r="Q91" s="58" t="str">
        <f>IF($N91=LeastSquares,D91,"")</f>
        <v/>
      </c>
    </row>
    <row r="92" spans="1:17" x14ac:dyDescent="0.25">
      <c r="A92">
        <v>90</v>
      </c>
      <c r="B92" s="51">
        <f t="shared" si="9"/>
        <v>0</v>
      </c>
      <c r="C92" s="51">
        <f t="shared" si="10"/>
        <v>9</v>
      </c>
      <c r="D92" s="51">
        <f t="shared" si="11"/>
        <v>0</v>
      </c>
      <c r="E92" s="14">
        <f>Alfa*($B92*V$3+$C92*V$4+$D92*V$5)</f>
        <v>0</v>
      </c>
      <c r="F92" s="14">
        <f>Alfa*($B92*W$3+$C92*W$4+$D92*W$5)</f>
        <v>2.6999999999999997</v>
      </c>
      <c r="G92" s="14">
        <f>Alfa*($B92*X$3+$C92*X$4+$D92*X$5)</f>
        <v>0.54</v>
      </c>
      <c r="H92" s="14">
        <f>Alfa*($B92*Y$3+$C92*Y$4+$D92*Y$5)</f>
        <v>1.6199999999999999</v>
      </c>
      <c r="I92" s="19">
        <f t="shared" si="12"/>
        <v>22.648828903621556</v>
      </c>
      <c r="J92" s="22">
        <f t="shared" si="13"/>
        <v>4.4152393232133061E-2</v>
      </c>
      <c r="K92" s="22">
        <f t="shared" si="14"/>
        <v>0.65697576630523069</v>
      </c>
      <c r="L92" s="22">
        <f t="shared" si="15"/>
        <v>7.576580976822464E-2</v>
      </c>
      <c r="M92" s="22">
        <f t="shared" si="16"/>
        <v>0.22310603069441157</v>
      </c>
      <c r="N92" s="23">
        <f>SUM((J92-AandeelFiets)^2,(K92-AandeelAuto)^2,(L92-AandeelBus)^2,(M92-AandeelTrein)^2)</f>
        <v>3.3220469401255906E-2</v>
      </c>
      <c r="O92" s="58" t="str">
        <f>IF($N92=LeastSquares,B92,"")</f>
        <v/>
      </c>
      <c r="P92" s="58" t="str">
        <f>IF($N92=LeastSquares,C92,"")</f>
        <v/>
      </c>
      <c r="Q92" s="58" t="str">
        <f>IF($N92=LeastSquares,D92,"")</f>
        <v/>
      </c>
    </row>
    <row r="93" spans="1:17" x14ac:dyDescent="0.25">
      <c r="A93">
        <v>91</v>
      </c>
      <c r="B93" s="51">
        <f t="shared" si="9"/>
        <v>0</v>
      </c>
      <c r="C93" s="51">
        <f t="shared" si="10"/>
        <v>9</v>
      </c>
      <c r="D93" s="51">
        <f t="shared" si="11"/>
        <v>1</v>
      </c>
      <c r="E93" s="14">
        <f>Alfa*($B93*V$3+$C93*V$4+$D93*V$5)</f>
        <v>0</v>
      </c>
      <c r="F93" s="14">
        <f>Alfa*($B93*W$3+$C93*W$4+$D93*W$5)</f>
        <v>3</v>
      </c>
      <c r="G93" s="14">
        <f>Alfa*($B93*X$3+$C93*X$4+$D93*X$5)</f>
        <v>0.66</v>
      </c>
      <c r="H93" s="14">
        <f>Alfa*($B93*Y$3+$C93*Y$4+$D93*Y$5)</f>
        <v>1.8299999999999998</v>
      </c>
      <c r="I93" s="19">
        <f t="shared" si="12"/>
        <v>29.254215916114418</v>
      </c>
      <c r="J93" s="22">
        <f t="shared" si="13"/>
        <v>3.4183107244011253E-2</v>
      </c>
      <c r="K93" s="22">
        <f t="shared" si="14"/>
        <v>0.68658606269887179</v>
      </c>
      <c r="L93" s="22">
        <f t="shared" si="15"/>
        <v>6.6137213861755528E-2</v>
      </c>
      <c r="M93" s="22">
        <f t="shared" si="16"/>
        <v>0.21309361619536132</v>
      </c>
      <c r="N93" s="23">
        <f>SUM((J93-AandeelFiets)^2,(K93-AandeelAuto)^2,(L93-AandeelBus)^2,(M93-AandeelTrein)^2)</f>
        <v>4.2822112692746481E-2</v>
      </c>
      <c r="O93" s="58" t="str">
        <f>IF($N93=LeastSquares,B93,"")</f>
        <v/>
      </c>
      <c r="P93" s="58" t="str">
        <f>IF($N93=LeastSquares,C93,"")</f>
        <v/>
      </c>
      <c r="Q93" s="58" t="str">
        <f>IF($N93=LeastSquares,D93,"")</f>
        <v/>
      </c>
    </row>
    <row r="94" spans="1:17" x14ac:dyDescent="0.25">
      <c r="A94">
        <v>92</v>
      </c>
      <c r="B94" s="51">
        <f t="shared" si="9"/>
        <v>0</v>
      </c>
      <c r="C94" s="51">
        <f t="shared" si="10"/>
        <v>9</v>
      </c>
      <c r="D94" s="51">
        <f t="shared" si="11"/>
        <v>2</v>
      </c>
      <c r="E94" s="14">
        <f>Alfa*($B94*V$3+$C94*V$4+$D94*V$5)</f>
        <v>0</v>
      </c>
      <c r="F94" s="14">
        <f>Alfa*($B94*W$3+$C94*W$4+$D94*W$5)</f>
        <v>3.3</v>
      </c>
      <c r="G94" s="14">
        <f>Alfa*($B94*X$3+$C94*X$4+$D94*X$5)</f>
        <v>0.78</v>
      </c>
      <c r="H94" s="14">
        <f>Alfa*($B94*Y$3+$C94*Y$4+$D94*Y$5)</f>
        <v>2.0399999999999996</v>
      </c>
      <c r="I94" s="19">
        <f t="shared" si="12"/>
        <v>37.984720385035075</v>
      </c>
      <c r="J94" s="22">
        <f t="shared" si="13"/>
        <v>2.6326375180952294E-2</v>
      </c>
      <c r="K94" s="22">
        <f t="shared" si="14"/>
        <v>0.71377750437092879</v>
      </c>
      <c r="L94" s="22">
        <f t="shared" si="15"/>
        <v>5.743025730834761E-2</v>
      </c>
      <c r="M94" s="22">
        <f t="shared" si="16"/>
        <v>0.20246586313977138</v>
      </c>
      <c r="N94" s="23">
        <f>SUM((J94-AandeelFiets)^2,(K94-AandeelAuto)^2,(L94-AandeelBus)^2,(M94-AandeelTrein)^2)</f>
        <v>5.3183503639319459E-2</v>
      </c>
      <c r="O94" s="58" t="str">
        <f>IF($N94=LeastSquares,B94,"")</f>
        <v/>
      </c>
      <c r="P94" s="58" t="str">
        <f>IF($N94=LeastSquares,C94,"")</f>
        <v/>
      </c>
      <c r="Q94" s="58" t="str">
        <f>IF($N94=LeastSquares,D94,"")</f>
        <v/>
      </c>
    </row>
    <row r="95" spans="1:17" x14ac:dyDescent="0.25">
      <c r="A95">
        <v>93</v>
      </c>
      <c r="B95" s="51">
        <f t="shared" si="9"/>
        <v>0</v>
      </c>
      <c r="C95" s="51">
        <f t="shared" si="10"/>
        <v>9</v>
      </c>
      <c r="D95" s="51">
        <f t="shared" si="11"/>
        <v>3</v>
      </c>
      <c r="E95" s="14">
        <f>Alfa*($B95*V$3+$C95*V$4+$D95*V$5)</f>
        <v>0</v>
      </c>
      <c r="F95" s="14">
        <f>Alfa*($B95*W$3+$C95*W$4+$D95*W$5)</f>
        <v>3.5999999999999996</v>
      </c>
      <c r="G95" s="14">
        <f>Alfa*($B95*X$3+$C95*X$4+$D95*X$5)</f>
        <v>0.89999999999999991</v>
      </c>
      <c r="H95" s="14">
        <f>Alfa*($B95*Y$3+$C95*Y$4+$D95*Y$5)</f>
        <v>2.2499999999999996</v>
      </c>
      <c r="I95" s="19">
        <f t="shared" si="12"/>
        <v>49.545573391193443</v>
      </c>
      <c r="J95" s="22">
        <f t="shared" si="13"/>
        <v>2.0183437824089177E-2</v>
      </c>
      <c r="K95" s="22">
        <f t="shared" si="14"/>
        <v>0.7386781893654133</v>
      </c>
      <c r="L95" s="22">
        <f t="shared" si="15"/>
        <v>4.9643246465972589E-2</v>
      </c>
      <c r="M95" s="22">
        <f t="shared" si="16"/>
        <v>0.19149512634452492</v>
      </c>
      <c r="N95" s="23">
        <f>SUM((J95-AandeelFiets)^2,(K95-AandeelAuto)^2,(L95-AandeelBus)^2,(M95-AandeelTrein)^2)</f>
        <v>6.398647719572477E-2</v>
      </c>
      <c r="O95" s="58" t="str">
        <f>IF($N95=LeastSquares,B95,"")</f>
        <v/>
      </c>
      <c r="P95" s="58" t="str">
        <f>IF($N95=LeastSquares,C95,"")</f>
        <v/>
      </c>
      <c r="Q95" s="58" t="str">
        <f>IF($N95=LeastSquares,D95,"")</f>
        <v/>
      </c>
    </row>
    <row r="96" spans="1:17" x14ac:dyDescent="0.25">
      <c r="A96">
        <v>94</v>
      </c>
      <c r="B96" s="51">
        <f t="shared" si="9"/>
        <v>0</v>
      </c>
      <c r="C96" s="51">
        <f t="shared" si="10"/>
        <v>9</v>
      </c>
      <c r="D96" s="51">
        <f t="shared" si="11"/>
        <v>4</v>
      </c>
      <c r="E96" s="14">
        <f>Alfa*($B96*V$3+$C96*V$4+$D96*V$5)</f>
        <v>0</v>
      </c>
      <c r="F96" s="14">
        <f>Alfa*($B96*W$3+$C96*W$4+$D96*W$5)</f>
        <v>3.9</v>
      </c>
      <c r="G96" s="14">
        <f>Alfa*($B96*X$3+$C96*X$4+$D96*X$5)</f>
        <v>1.02</v>
      </c>
      <c r="H96" s="14">
        <f>Alfa*($B96*Y$3+$C96*Y$4+$D96*Y$5)</f>
        <v>2.4599999999999995</v>
      </c>
      <c r="I96" s="19">
        <f t="shared" si="12"/>
        <v>64.880455409475317</v>
      </c>
      <c r="J96" s="22">
        <f t="shared" si="13"/>
        <v>1.541296209603913E-2</v>
      </c>
      <c r="K96" s="22">
        <f t="shared" si="14"/>
        <v>0.76143807551503873</v>
      </c>
      <c r="L96" s="22">
        <f t="shared" si="15"/>
        <v>4.2743145781915903E-2</v>
      </c>
      <c r="M96" s="22">
        <f t="shared" si="16"/>
        <v>0.18040581660700622</v>
      </c>
      <c r="N96" s="23">
        <f>SUM((J96-AandeelFiets)^2,(K96-AandeelAuto)^2,(L96-AandeelBus)^2,(M96-AandeelTrein)^2)</f>
        <v>7.4988230940496906E-2</v>
      </c>
      <c r="O96" s="58" t="str">
        <f>IF($N96=LeastSquares,B96,"")</f>
        <v/>
      </c>
      <c r="P96" s="58" t="str">
        <f>IF($N96=LeastSquares,C96,"")</f>
        <v/>
      </c>
      <c r="Q96" s="58" t="str">
        <f>IF($N96=LeastSquares,D96,"")</f>
        <v/>
      </c>
    </row>
    <row r="97" spans="1:17" x14ac:dyDescent="0.25">
      <c r="A97">
        <v>95</v>
      </c>
      <c r="B97" s="51">
        <f t="shared" si="9"/>
        <v>0</v>
      </c>
      <c r="C97" s="51">
        <f t="shared" si="10"/>
        <v>9</v>
      </c>
      <c r="D97" s="51">
        <f t="shared" si="11"/>
        <v>5</v>
      </c>
      <c r="E97" s="14">
        <f>Alfa*($B97*V$3+$C97*V$4+$D97*V$5)</f>
        <v>0</v>
      </c>
      <c r="F97" s="14">
        <f>Alfa*($B97*W$3+$C97*W$4+$D97*W$5)</f>
        <v>4.2</v>
      </c>
      <c r="G97" s="14">
        <f>Alfa*($B97*X$3+$C97*X$4+$D97*X$5)</f>
        <v>1.1399999999999999</v>
      </c>
      <c r="H97" s="14">
        <f>Alfa*($B97*Y$3+$C97*Y$4+$D97*Y$5)</f>
        <v>2.6699999999999995</v>
      </c>
      <c r="I97" s="19">
        <f t="shared" si="12"/>
        <v>85.253068598914183</v>
      </c>
      <c r="J97" s="22">
        <f t="shared" si="13"/>
        <v>1.1729783061588664E-2</v>
      </c>
      <c r="K97" s="22">
        <f t="shared" si="14"/>
        <v>0.78221619628333816</v>
      </c>
      <c r="L97" s="22">
        <f t="shared" si="15"/>
        <v>3.6676314607471845E-2</v>
      </c>
      <c r="M97" s="22">
        <f t="shared" si="16"/>
        <v>0.16937770604760127</v>
      </c>
      <c r="N97" s="23">
        <f>SUM((J97-AandeelFiets)^2,(K97-AandeelAuto)^2,(L97-AandeelBus)^2,(M97-AandeelTrein)^2)</f>
        <v>8.6004601304141837E-2</v>
      </c>
      <c r="O97" s="58" t="str">
        <f>IF($N97=LeastSquares,B97,"")</f>
        <v/>
      </c>
      <c r="P97" s="58" t="str">
        <f>IF($N97=LeastSquares,C97,"")</f>
        <v/>
      </c>
      <c r="Q97" s="58" t="str">
        <f>IF($N97=LeastSquares,D97,"")</f>
        <v/>
      </c>
    </row>
    <row r="98" spans="1:17" x14ac:dyDescent="0.25">
      <c r="A98">
        <v>96</v>
      </c>
      <c r="B98" s="51">
        <f t="shared" si="9"/>
        <v>0</v>
      </c>
      <c r="C98" s="51">
        <f t="shared" si="10"/>
        <v>9</v>
      </c>
      <c r="D98" s="51">
        <f t="shared" si="11"/>
        <v>6</v>
      </c>
      <c r="E98" s="14">
        <f>Alfa*($B98*V$3+$C98*V$4+$D98*V$5)</f>
        <v>0</v>
      </c>
      <c r="F98" s="14">
        <f>Alfa*($B98*W$3+$C98*W$4+$D98*W$5)</f>
        <v>4.5</v>
      </c>
      <c r="G98" s="14">
        <f>Alfa*($B98*X$3+$C98*X$4+$D98*X$5)</f>
        <v>1.26</v>
      </c>
      <c r="H98" s="14">
        <f>Alfa*($B98*Y$3+$C98*Y$4+$D98*Y$5)</f>
        <v>2.8799999999999994</v>
      </c>
      <c r="I98" s="19">
        <f t="shared" si="12"/>
        <v>112.35682596749938</v>
      </c>
      <c r="J98" s="22">
        <f t="shared" si="13"/>
        <v>8.9002158203477788E-3</v>
      </c>
      <c r="K98" s="22">
        <f t="shared" si="14"/>
        <v>0.80117189610322737</v>
      </c>
      <c r="L98" s="22">
        <f t="shared" si="15"/>
        <v>3.1377012095243371E-2</v>
      </c>
      <c r="M98" s="22">
        <f t="shared" si="16"/>
        <v>0.15855087598118153</v>
      </c>
      <c r="N98" s="23">
        <f>SUM((J98-AandeelFiets)^2,(K98-AandeelAuto)^2,(L98-AandeelBus)^2,(M98-AandeelTrein)^2)</f>
        <v>9.6896595800409505E-2</v>
      </c>
      <c r="O98" s="58" t="str">
        <f>IF($N98=LeastSquares,B98,"")</f>
        <v/>
      </c>
      <c r="P98" s="58" t="str">
        <f>IF($N98=LeastSquares,C98,"")</f>
        <v/>
      </c>
      <c r="Q98" s="58" t="str">
        <f>IF($N98=LeastSquares,D98,"")</f>
        <v/>
      </c>
    </row>
    <row r="99" spans="1:17" x14ac:dyDescent="0.25">
      <c r="A99">
        <v>97</v>
      </c>
      <c r="B99" s="51">
        <f t="shared" si="9"/>
        <v>0</v>
      </c>
      <c r="C99" s="51">
        <f t="shared" si="10"/>
        <v>9</v>
      </c>
      <c r="D99" s="51">
        <f t="shared" si="11"/>
        <v>7</v>
      </c>
      <c r="E99" s="14">
        <f>Alfa*($B99*V$3+$C99*V$4+$D99*V$5)</f>
        <v>0</v>
      </c>
      <c r="F99" s="14">
        <f>Alfa*($B99*W$3+$C99*W$4+$D99*W$5)</f>
        <v>4.8</v>
      </c>
      <c r="G99" s="14">
        <f>Alfa*($B99*X$3+$C99*X$4+$D99*X$5)</f>
        <v>1.3800000000000001</v>
      </c>
      <c r="H99" s="14">
        <f>Alfa*($B99*Y$3+$C99*Y$4+$D99*Y$5)</f>
        <v>3.0899999999999994</v>
      </c>
      <c r="I99" s="19">
        <f t="shared" si="12"/>
        <v>148.46239712199301</v>
      </c>
      <c r="J99" s="22">
        <f t="shared" si="13"/>
        <v>6.7357123378406058E-3</v>
      </c>
      <c r="K99" s="22">
        <f t="shared" si="14"/>
        <v>0.81845921845710567</v>
      </c>
      <c r="L99" s="22">
        <f t="shared" si="15"/>
        <v>2.6773793934019085E-2</v>
      </c>
      <c r="M99" s="22">
        <f t="shared" si="16"/>
        <v>0.14803127527103463</v>
      </c>
      <c r="N99" s="23">
        <f>SUM((J99-AandeelFiets)^2,(K99-AandeelAuto)^2,(L99-AandeelBus)^2,(M99-AandeelTrein)^2)</f>
        <v>0.10755995546952678</v>
      </c>
      <c r="O99" s="58" t="str">
        <f>IF($N99=LeastSquares,B99,"")</f>
        <v/>
      </c>
      <c r="P99" s="58" t="str">
        <f>IF($N99=LeastSquares,C99,"")</f>
        <v/>
      </c>
      <c r="Q99" s="58" t="str">
        <f>IF($N99=LeastSquares,D99,"")</f>
        <v/>
      </c>
    </row>
    <row r="100" spans="1:17" x14ac:dyDescent="0.25">
      <c r="A100">
        <v>98</v>
      </c>
      <c r="B100" s="51">
        <f t="shared" si="9"/>
        <v>0</v>
      </c>
      <c r="C100" s="51">
        <f t="shared" si="10"/>
        <v>9</v>
      </c>
      <c r="D100" s="51">
        <f t="shared" si="11"/>
        <v>8</v>
      </c>
      <c r="E100" s="14">
        <f>Alfa*($B100*V$3+$C100*V$4+$D100*V$5)</f>
        <v>0</v>
      </c>
      <c r="F100" s="14">
        <f>Alfa*($B100*W$3+$C100*W$4+$D100*W$5)</f>
        <v>5.0999999999999996</v>
      </c>
      <c r="G100" s="14">
        <f>Alfa*($B100*X$3+$C100*X$4+$D100*X$5)</f>
        <v>1.5</v>
      </c>
      <c r="H100" s="14">
        <f>Alfa*($B100*Y$3+$C100*Y$4+$D100*Y$5)</f>
        <v>3.3</v>
      </c>
      <c r="I100" s="19">
        <f t="shared" si="12"/>
        <v>196.61623529089763</v>
      </c>
      <c r="J100" s="22">
        <f t="shared" si="13"/>
        <v>5.0860499821923661E-3</v>
      </c>
      <c r="K100" s="22">
        <f t="shared" si="14"/>
        <v>0.83422361870182293</v>
      </c>
      <c r="L100" s="22">
        <f t="shared" si="15"/>
        <v>2.2794094616384635E-2</v>
      </c>
      <c r="M100" s="22">
        <f t="shared" si="16"/>
        <v>0.13789623669960008</v>
      </c>
      <c r="N100" s="23">
        <f>SUM((J100-AandeelFiets)^2,(K100-AandeelAuto)^2,(L100-AandeelBus)^2,(M100-AandeelTrein)^2)</f>
        <v>0.11791724073192364</v>
      </c>
      <c r="O100" s="58" t="str">
        <f>IF($N100=LeastSquares,B100,"")</f>
        <v/>
      </c>
      <c r="P100" s="58" t="str">
        <f>IF($N100=LeastSquares,C100,"")</f>
        <v/>
      </c>
      <c r="Q100" s="58" t="str">
        <f>IF($N100=LeastSquares,D100,"")</f>
        <v/>
      </c>
    </row>
    <row r="101" spans="1:17" x14ac:dyDescent="0.25">
      <c r="A101">
        <v>99</v>
      </c>
      <c r="B101" s="51">
        <f t="shared" si="9"/>
        <v>0</v>
      </c>
      <c r="C101" s="51">
        <f t="shared" si="10"/>
        <v>9</v>
      </c>
      <c r="D101" s="51">
        <f t="shared" si="11"/>
        <v>9</v>
      </c>
      <c r="E101" s="14">
        <f>Alfa*($B101*V$3+$C101*V$4+$D101*V$5)</f>
        <v>0</v>
      </c>
      <c r="F101" s="14">
        <f>Alfa*($B101*W$3+$C101*W$4+$D101*W$5)</f>
        <v>5.3999999999999995</v>
      </c>
      <c r="G101" s="14">
        <f>Alfa*($B101*X$3+$C101*X$4+$D101*X$5)</f>
        <v>1.62</v>
      </c>
      <c r="H101" s="14">
        <f>Alfa*($B101*Y$3+$C101*Y$4+$D101*Y$5)</f>
        <v>3.51</v>
      </c>
      <c r="I101" s="19">
        <f t="shared" si="12"/>
        <v>260.90777430469575</v>
      </c>
      <c r="J101" s="22">
        <f t="shared" si="13"/>
        <v>3.8327719542468317E-3</v>
      </c>
      <c r="K101" s="22">
        <f t="shared" si="14"/>
        <v>0.84860030251770902</v>
      </c>
      <c r="L101" s="22">
        <f t="shared" si="15"/>
        <v>1.9367342847602238E-2</v>
      </c>
      <c r="M101" s="22">
        <f t="shared" si="16"/>
        <v>0.12819958268044185</v>
      </c>
      <c r="N101" s="23">
        <f>SUM((J101-AandeelFiets)^2,(K101-AandeelAuto)^2,(L101-AandeelBus)^2,(M101-AandeelTrein)^2)</f>
        <v>0.12791188656732674</v>
      </c>
      <c r="O101" s="58" t="str">
        <f>IF($N101=LeastSquares,B101,"")</f>
        <v/>
      </c>
      <c r="P101" s="58" t="str">
        <f>IF($N101=LeastSquares,C101,"")</f>
        <v/>
      </c>
      <c r="Q101" s="58" t="str">
        <f>IF($N101=LeastSquares,D101,"")</f>
        <v/>
      </c>
    </row>
    <row r="102" spans="1:17" x14ac:dyDescent="0.25">
      <c r="A102">
        <v>100</v>
      </c>
      <c r="B102" s="51">
        <f t="shared" si="9"/>
        <v>1</v>
      </c>
      <c r="C102" s="51">
        <f t="shared" si="10"/>
        <v>0</v>
      </c>
      <c r="D102" s="51">
        <f t="shared" si="11"/>
        <v>0</v>
      </c>
      <c r="E102" s="14">
        <f>Alfa*($B102*V$3+$C102*V$4+$D102*V$5)</f>
        <v>0.3</v>
      </c>
      <c r="F102" s="14">
        <f>Alfa*($B102*W$3+$C102*W$4+$D102*W$5)</f>
        <v>4.4680851063829789E-2</v>
      </c>
      <c r="G102" s="14">
        <f>Alfa*($B102*X$3+$C102*X$4+$D102*X$5)</f>
        <v>0.10851063829787234</v>
      </c>
      <c r="H102" s="14">
        <f>Alfa*($B102*Y$3+$C102*Y$4+$D102*Y$5)</f>
        <v>0</v>
      </c>
      <c r="I102" s="19">
        <f t="shared" si="12"/>
        <v>4.510169648172929</v>
      </c>
      <c r="J102" s="22">
        <f t="shared" si="13"/>
        <v>0.29929224682775102</v>
      </c>
      <c r="K102" s="22">
        <f t="shared" si="14"/>
        <v>0.23185249249329157</v>
      </c>
      <c r="L102" s="22">
        <f t="shared" si="15"/>
        <v>0.24713411092018941</v>
      </c>
      <c r="M102" s="22">
        <f t="shared" si="16"/>
        <v>0.221721149758768</v>
      </c>
      <c r="N102" s="23">
        <f>SUM((J102-AandeelFiets)^2,(K102-AandeelAuto)^2,(L102-AandeelBus)^2,(M102-AandeelTrein)^2)</f>
        <v>0.13790690410951051</v>
      </c>
      <c r="O102" s="58" t="str">
        <f>IF($N102=LeastSquares,B102,"")</f>
        <v/>
      </c>
      <c r="P102" s="58" t="str">
        <f>IF($N102=LeastSquares,C102,"")</f>
        <v/>
      </c>
      <c r="Q102" s="58" t="str">
        <f>IF($N102=LeastSquares,D102,"")</f>
        <v/>
      </c>
    </row>
    <row r="103" spans="1:17" x14ac:dyDescent="0.25">
      <c r="A103">
        <v>101</v>
      </c>
      <c r="B103" s="51">
        <f t="shared" si="9"/>
        <v>1</v>
      </c>
      <c r="C103" s="51">
        <f t="shared" si="10"/>
        <v>0</v>
      </c>
      <c r="D103" s="51">
        <f t="shared" si="11"/>
        <v>1</v>
      </c>
      <c r="E103" s="14">
        <f>Alfa*($B103*V$3+$C103*V$4+$D103*V$5)</f>
        <v>0.3</v>
      </c>
      <c r="F103" s="14">
        <f>Alfa*($B103*W$3+$C103*W$4+$D103*W$5)</f>
        <v>0.34468085106382979</v>
      </c>
      <c r="G103" s="14">
        <f>Alfa*($B103*X$3+$C103*X$4+$D103*X$5)</f>
        <v>0.22851063829787235</v>
      </c>
      <c r="H103" s="14">
        <f>Alfa*($B103*Y$3+$C103*Y$4+$D103*Y$5)</f>
        <v>0.21</v>
      </c>
      <c r="I103" s="19">
        <f t="shared" si="12"/>
        <v>5.2518031185176959</v>
      </c>
      <c r="J103" s="22">
        <f t="shared" si="13"/>
        <v>0.25702768689413408</v>
      </c>
      <c r="K103" s="22">
        <f t="shared" si="14"/>
        <v>0.26877232916673394</v>
      </c>
      <c r="L103" s="22">
        <f t="shared" si="15"/>
        <v>0.23929436540845403</v>
      </c>
      <c r="M103" s="22">
        <f t="shared" si="16"/>
        <v>0.23490561853067804</v>
      </c>
      <c r="N103" s="23">
        <f>SUM((J103-AandeelFiets)^2,(K103-AandeelAuto)^2,(L103-AandeelBus)^2,(M103-AandeelTrein)^2)</f>
        <v>0.10650481843411654</v>
      </c>
      <c r="O103" s="58" t="str">
        <f>IF($N103=LeastSquares,B103,"")</f>
        <v/>
      </c>
      <c r="P103" s="58" t="str">
        <f>IF($N103=LeastSquares,C103,"")</f>
        <v/>
      </c>
      <c r="Q103" s="58" t="str">
        <f>IF($N103=LeastSquares,D103,"")</f>
        <v/>
      </c>
    </row>
    <row r="104" spans="1:17" x14ac:dyDescent="0.25">
      <c r="A104">
        <v>102</v>
      </c>
      <c r="B104" s="51">
        <f t="shared" si="9"/>
        <v>1</v>
      </c>
      <c r="C104" s="51">
        <f t="shared" si="10"/>
        <v>0</v>
      </c>
      <c r="D104" s="51">
        <f t="shared" si="11"/>
        <v>2</v>
      </c>
      <c r="E104" s="14">
        <f>Alfa*($B104*V$3+$C104*V$4+$D104*V$5)</f>
        <v>0.3</v>
      </c>
      <c r="F104" s="14">
        <f>Alfa*($B104*W$3+$C104*W$4+$D104*W$5)</f>
        <v>0.64468085106382977</v>
      </c>
      <c r="G104" s="14">
        <f>Alfa*($B104*X$3+$C104*X$4+$D104*X$5)</f>
        <v>0.34851063829787232</v>
      </c>
      <c r="H104" s="14">
        <f>Alfa*($B104*Y$3+$C104*Y$4+$D104*Y$5)</f>
        <v>0.42</v>
      </c>
      <c r="I104" s="19">
        <f t="shared" si="12"/>
        <v>6.1941548126308135</v>
      </c>
      <c r="J104" s="22">
        <f t="shared" si="13"/>
        <v>0.21792461577218541</v>
      </c>
      <c r="K104" s="22">
        <f t="shared" si="14"/>
        <v>0.30760917191020887</v>
      </c>
      <c r="L104" s="22">
        <f t="shared" si="15"/>
        <v>0.22875689415282144</v>
      </c>
      <c r="M104" s="22">
        <f t="shared" si="16"/>
        <v>0.24570931816478417</v>
      </c>
      <c r="N104" s="23">
        <f>SUM((J104-AandeelFiets)^2,(K104-AandeelAuto)^2,(L104-AandeelBus)^2,(M104-AandeelTrein)^2)</f>
        <v>8.0224231585006522E-2</v>
      </c>
      <c r="O104" s="58" t="str">
        <f>IF($N104=LeastSquares,B104,"")</f>
        <v/>
      </c>
      <c r="P104" s="58" t="str">
        <f>IF($N104=LeastSquares,C104,"")</f>
        <v/>
      </c>
      <c r="Q104" s="58" t="str">
        <f>IF($N104=LeastSquares,D104,"")</f>
        <v/>
      </c>
    </row>
    <row r="105" spans="1:17" x14ac:dyDescent="0.25">
      <c r="A105">
        <v>103</v>
      </c>
      <c r="B105" s="51">
        <f t="shared" si="9"/>
        <v>1</v>
      </c>
      <c r="C105" s="51">
        <f t="shared" si="10"/>
        <v>0</v>
      </c>
      <c r="D105" s="51">
        <f t="shared" si="11"/>
        <v>3</v>
      </c>
      <c r="E105" s="14">
        <f>Alfa*($B105*V$3+$C105*V$4+$D105*V$5)</f>
        <v>0.3</v>
      </c>
      <c r="F105" s="14">
        <f>Alfa*($B105*W$3+$C105*W$4+$D105*W$5)</f>
        <v>0.94468085106382982</v>
      </c>
      <c r="G105" s="14">
        <f>Alfa*($B105*X$3+$C105*X$4+$D105*X$5)</f>
        <v>0.46851063829787237</v>
      </c>
      <c r="H105" s="14">
        <f>Alfa*($B105*Y$3+$C105*Y$4+$D105*Y$5)</f>
        <v>0.62999999999999989</v>
      </c>
      <c r="I105" s="19">
        <f t="shared" si="12"/>
        <v>7.3970747826041725</v>
      </c>
      <c r="J105" s="22">
        <f t="shared" si="13"/>
        <v>0.18248548882464852</v>
      </c>
      <c r="K105" s="22">
        <f t="shared" si="14"/>
        <v>0.34770398766260163</v>
      </c>
      <c r="L105" s="22">
        <f t="shared" si="15"/>
        <v>0.21597902465053048</v>
      </c>
      <c r="M105" s="22">
        <f t="shared" si="16"/>
        <v>0.2538314988622194</v>
      </c>
      <c r="N105" s="23">
        <f>SUM((J105-AandeelFiets)^2,(K105-AandeelAuto)^2,(L105-AandeelBus)^2,(M105-AandeelTrein)^2)</f>
        <v>5.9095887390401107E-2</v>
      </c>
      <c r="O105" s="58" t="str">
        <f>IF($N105=LeastSquares,B105,"")</f>
        <v/>
      </c>
      <c r="P105" s="58" t="str">
        <f>IF($N105=LeastSquares,C105,"")</f>
        <v/>
      </c>
      <c r="Q105" s="58" t="str">
        <f>IF($N105=LeastSquares,D105,"")</f>
        <v/>
      </c>
    </row>
    <row r="106" spans="1:17" x14ac:dyDescent="0.25">
      <c r="A106">
        <v>104</v>
      </c>
      <c r="B106" s="51">
        <f t="shared" si="9"/>
        <v>1</v>
      </c>
      <c r="C106" s="51">
        <f t="shared" si="10"/>
        <v>0</v>
      </c>
      <c r="D106" s="51">
        <f t="shared" si="11"/>
        <v>4</v>
      </c>
      <c r="E106" s="14">
        <f>Alfa*($B106*V$3+$C106*V$4+$D106*V$5)</f>
        <v>0.3</v>
      </c>
      <c r="F106" s="14">
        <f>Alfa*($B106*W$3+$C106*W$4+$D106*W$5)</f>
        <v>1.2446808510638296</v>
      </c>
      <c r="G106" s="14">
        <f>Alfa*($B106*X$3+$C106*X$4+$D106*X$5)</f>
        <v>0.58851063829787231</v>
      </c>
      <c r="H106" s="14">
        <f>Alfa*($B106*Y$3+$C106*Y$4+$D106*Y$5)</f>
        <v>0.84</v>
      </c>
      <c r="I106" s="19">
        <f t="shared" si="12"/>
        <v>8.9393560010481519</v>
      </c>
      <c r="J106" s="22">
        <f t="shared" si="13"/>
        <v>0.15100179558994298</v>
      </c>
      <c r="K106" s="22">
        <f t="shared" si="14"/>
        <v>0.38837547048512627</v>
      </c>
      <c r="L106" s="22">
        <f t="shared" si="15"/>
        <v>0.20150261649035339</v>
      </c>
      <c r="M106" s="22">
        <f t="shared" si="16"/>
        <v>0.25912011743457741</v>
      </c>
      <c r="N106" s="23">
        <f>SUM((J106-AandeelFiets)^2,(K106-AandeelAuto)^2,(L106-AandeelBus)^2,(M106-AandeelTrein)^2)</f>
        <v>4.2950894486728675E-2</v>
      </c>
      <c r="O106" s="58" t="str">
        <f>IF($N106=LeastSquares,B106,"")</f>
        <v/>
      </c>
      <c r="P106" s="58" t="str">
        <f>IF($N106=LeastSquares,C106,"")</f>
        <v/>
      </c>
      <c r="Q106" s="58" t="str">
        <f>IF($N106=LeastSquares,D106,"")</f>
        <v/>
      </c>
    </row>
    <row r="107" spans="1:17" x14ac:dyDescent="0.25">
      <c r="A107">
        <v>105</v>
      </c>
      <c r="B107" s="51">
        <f t="shared" si="9"/>
        <v>1</v>
      </c>
      <c r="C107" s="51">
        <f t="shared" si="10"/>
        <v>0</v>
      </c>
      <c r="D107" s="51">
        <f t="shared" si="11"/>
        <v>5</v>
      </c>
      <c r="E107" s="14">
        <f>Alfa*($B107*V$3+$C107*V$4+$D107*V$5)</f>
        <v>0.3</v>
      </c>
      <c r="F107" s="14">
        <f>Alfa*($B107*W$3+$C107*W$4+$D107*W$5)</f>
        <v>1.5446808510638297</v>
      </c>
      <c r="G107" s="14">
        <f>Alfa*($B107*X$3+$C107*X$4+$D107*X$5)</f>
        <v>0.70851063829787242</v>
      </c>
      <c r="H107" s="14">
        <f>Alfa*($B107*Y$3+$C107*Y$4+$D107*Y$5)</f>
        <v>1.05</v>
      </c>
      <c r="I107" s="19">
        <f t="shared" si="12"/>
        <v>10.924949794969425</v>
      </c>
      <c r="J107" s="22">
        <f t="shared" si="13"/>
        <v>0.12355743805775365</v>
      </c>
      <c r="K107" s="22">
        <f t="shared" si="14"/>
        <v>0.428969999179872</v>
      </c>
      <c r="L107" s="22">
        <f t="shared" si="15"/>
        <v>0.18590146434149055</v>
      </c>
      <c r="M107" s="22">
        <f t="shared" si="16"/>
        <v>0.261571098420884</v>
      </c>
      <c r="N107" s="23">
        <f>SUM((J107-AandeelFiets)^2,(K107-AandeelAuto)^2,(L107-AandeelBus)^2,(M107-AandeelTrein)^2)</f>
        <v>3.1464863695057257E-2</v>
      </c>
      <c r="O107" s="58" t="str">
        <f>IF($N107=LeastSquares,B107,"")</f>
        <v/>
      </c>
      <c r="P107" s="58" t="str">
        <f>IF($N107=LeastSquares,C107,"")</f>
        <v/>
      </c>
      <c r="Q107" s="58" t="str">
        <f>IF($N107=LeastSquares,D107,"")</f>
        <v/>
      </c>
    </row>
    <row r="108" spans="1:17" x14ac:dyDescent="0.25">
      <c r="A108">
        <v>106</v>
      </c>
      <c r="B108" s="51">
        <f t="shared" si="9"/>
        <v>1</v>
      </c>
      <c r="C108" s="51">
        <f t="shared" si="10"/>
        <v>0</v>
      </c>
      <c r="D108" s="51">
        <f t="shared" si="11"/>
        <v>6</v>
      </c>
      <c r="E108" s="14">
        <f>Alfa*($B108*V$3+$C108*V$4+$D108*V$5)</f>
        <v>0.3</v>
      </c>
      <c r="F108" s="14">
        <f>Alfa*($B108*W$3+$C108*W$4+$D108*W$5)</f>
        <v>1.8446808510638295</v>
      </c>
      <c r="G108" s="14">
        <f>Alfa*($B108*X$3+$C108*X$4+$D108*X$5)</f>
        <v>0.82851063829787253</v>
      </c>
      <c r="H108" s="14">
        <f>Alfa*($B108*Y$3+$C108*Y$4+$D108*Y$5)</f>
        <v>1.2599999999999998</v>
      </c>
      <c r="I108" s="19">
        <f t="shared" si="12"/>
        <v>13.491266502687923</v>
      </c>
      <c r="J108" s="22">
        <f t="shared" si="13"/>
        <v>0.10005426898260923</v>
      </c>
      <c r="K108" s="22">
        <f t="shared" si="14"/>
        <v>0.46890190072732846</v>
      </c>
      <c r="L108" s="22">
        <f t="shared" si="15"/>
        <v>0.16973244883725389</v>
      </c>
      <c r="M108" s="22">
        <f t="shared" si="16"/>
        <v>0.26131138145280852</v>
      </c>
      <c r="N108" s="23">
        <f>SUM((J108-AandeelFiets)^2,(K108-AandeelAuto)^2,(L108-AandeelBus)^2,(M108-AandeelTrein)^2)</f>
        <v>2.4206619472423845E-2</v>
      </c>
      <c r="O108" s="58" t="str">
        <f>IF($N108=LeastSquares,B108,"")</f>
        <v/>
      </c>
      <c r="P108" s="58" t="str">
        <f>IF($N108=LeastSquares,C108,"")</f>
        <v/>
      </c>
      <c r="Q108" s="58" t="str">
        <f>IF($N108=LeastSquares,D108,"")</f>
        <v/>
      </c>
    </row>
    <row r="109" spans="1:17" x14ac:dyDescent="0.25">
      <c r="A109">
        <v>107</v>
      </c>
      <c r="B109" s="51">
        <f t="shared" si="9"/>
        <v>1</v>
      </c>
      <c r="C109" s="51">
        <f t="shared" si="10"/>
        <v>0</v>
      </c>
      <c r="D109" s="51">
        <f t="shared" si="11"/>
        <v>7</v>
      </c>
      <c r="E109" s="14">
        <f>Alfa*($B109*V$3+$C109*V$4+$D109*V$5)</f>
        <v>0.3</v>
      </c>
      <c r="F109" s="14">
        <f>Alfa*($B109*W$3+$C109*W$4+$D109*W$5)</f>
        <v>2.1446808510638298</v>
      </c>
      <c r="G109" s="14">
        <f>Alfa*($B109*X$3+$C109*X$4+$D109*X$5)</f>
        <v>0.94851063829787241</v>
      </c>
      <c r="H109" s="14">
        <f>Alfa*($B109*Y$3+$C109*Y$4+$D109*Y$5)</f>
        <v>1.4699999999999998</v>
      </c>
      <c r="I109" s="19">
        <f t="shared" si="12"/>
        <v>16.820270906303811</v>
      </c>
      <c r="J109" s="22">
        <f t="shared" si="13"/>
        <v>8.0251906470193077E-2</v>
      </c>
      <c r="K109" s="22">
        <f t="shared" si="14"/>
        <v>0.50768002111685107</v>
      </c>
      <c r="L109" s="22">
        <f t="shared" si="15"/>
        <v>0.1534970205381162</v>
      </c>
      <c r="M109" s="22">
        <f t="shared" si="16"/>
        <v>0.2585710518748397</v>
      </c>
      <c r="N109" s="23">
        <f>SUM((J109-AandeelFiets)^2,(K109-AandeelAuto)^2,(L109-AandeelBus)^2,(M109-AandeelTrein)^2)</f>
        <v>2.0684003557548482E-2</v>
      </c>
      <c r="O109" s="58" t="str">
        <f>IF($N109=LeastSquares,B109,"")</f>
        <v/>
      </c>
      <c r="P109" s="58" t="str">
        <f>IF($N109=LeastSquares,C109,"")</f>
        <v/>
      </c>
      <c r="Q109" s="58" t="str">
        <f>IF($N109=LeastSquares,D109,"")</f>
        <v/>
      </c>
    </row>
    <row r="110" spans="1:17" x14ac:dyDescent="0.25">
      <c r="A110">
        <v>108</v>
      </c>
      <c r="B110" s="51">
        <f t="shared" si="9"/>
        <v>1</v>
      </c>
      <c r="C110" s="51">
        <f t="shared" si="10"/>
        <v>0</v>
      </c>
      <c r="D110" s="51">
        <f t="shared" si="11"/>
        <v>8</v>
      </c>
      <c r="E110" s="14">
        <f>Alfa*($B110*V$3+$C110*V$4+$D110*V$5)</f>
        <v>0.3</v>
      </c>
      <c r="F110" s="14">
        <f>Alfa*($B110*W$3+$C110*W$4+$D110*W$5)</f>
        <v>2.4446808510638296</v>
      </c>
      <c r="G110" s="14">
        <f>Alfa*($B110*X$3+$C110*X$4+$D110*X$5)</f>
        <v>1.0685106382978724</v>
      </c>
      <c r="H110" s="14">
        <f>Alfa*($B110*Y$3+$C110*Y$4+$D110*Y$5)</f>
        <v>1.68</v>
      </c>
      <c r="I110" s="19">
        <f t="shared" si="12"/>
        <v>21.153325679307315</v>
      </c>
      <c r="J110" s="22">
        <f t="shared" si="13"/>
        <v>6.3813077340196533E-2</v>
      </c>
      <c r="K110" s="22">
        <f t="shared" si="14"/>
        <v>0.54491999972573557</v>
      </c>
      <c r="L110" s="22">
        <f t="shared" si="15"/>
        <v>0.13761621795907245</v>
      </c>
      <c r="M110" s="22">
        <f t="shared" si="16"/>
        <v>0.25365070497499542</v>
      </c>
      <c r="N110" s="23">
        <f>SUM((J110-AandeelFiets)^2,(K110-AandeelAuto)^2,(L110-AandeelBus)^2,(M110-AandeelTrein)^2)</f>
        <v>2.0382254624240807E-2</v>
      </c>
      <c r="O110" s="58" t="str">
        <f>IF($N110=LeastSquares,B110,"")</f>
        <v/>
      </c>
      <c r="P110" s="58" t="str">
        <f>IF($N110=LeastSquares,C110,"")</f>
        <v/>
      </c>
      <c r="Q110" s="58" t="str">
        <f>IF($N110=LeastSquares,D110,"")</f>
        <v/>
      </c>
    </row>
    <row r="111" spans="1:17" x14ac:dyDescent="0.25">
      <c r="A111">
        <v>109</v>
      </c>
      <c r="B111" s="51">
        <f t="shared" si="9"/>
        <v>1</v>
      </c>
      <c r="C111" s="51">
        <f t="shared" si="10"/>
        <v>0</v>
      </c>
      <c r="D111" s="51">
        <f t="shared" si="11"/>
        <v>9</v>
      </c>
      <c r="E111" s="14">
        <f>Alfa*($B111*V$3+$C111*V$4+$D111*V$5)</f>
        <v>0.3</v>
      </c>
      <c r="F111" s="14">
        <f>Alfa*($B111*W$3+$C111*W$4+$D111*W$5)</f>
        <v>2.7446808510638294</v>
      </c>
      <c r="G111" s="14">
        <f>Alfa*($B111*X$3+$C111*X$4+$D111*X$5)</f>
        <v>1.1885106382978723</v>
      </c>
      <c r="H111" s="14">
        <f>Alfa*($B111*Y$3+$C111*Y$4+$D111*Y$5)</f>
        <v>1.89</v>
      </c>
      <c r="I111" s="19">
        <f t="shared" si="12"/>
        <v>26.811063981826717</v>
      </c>
      <c r="J111" s="22">
        <f t="shared" si="13"/>
        <v>5.0347080909992042E-2</v>
      </c>
      <c r="K111" s="22">
        <f t="shared" si="14"/>
        <v>0.58034426777481285</v>
      </c>
      <c r="L111" s="22">
        <f t="shared" si="15"/>
        <v>0.12241920725844782</v>
      </c>
      <c r="M111" s="22">
        <f t="shared" si="16"/>
        <v>0.2468894440567472</v>
      </c>
      <c r="N111" s="23">
        <f>SUM((J111-AandeelFiets)^2,(K111-AandeelAuto)^2,(L111-AandeelBus)^2,(M111-AandeelTrein)^2)</f>
        <v>2.2793223685799481E-2</v>
      </c>
      <c r="O111" s="58" t="str">
        <f>IF($N111=LeastSquares,B111,"")</f>
        <v/>
      </c>
      <c r="P111" s="58" t="str">
        <f>IF($N111=LeastSquares,C111,"")</f>
        <v/>
      </c>
      <c r="Q111" s="58" t="str">
        <f>IF($N111=LeastSquares,D111,"")</f>
        <v/>
      </c>
    </row>
    <row r="112" spans="1:17" x14ac:dyDescent="0.25">
      <c r="A112">
        <v>110</v>
      </c>
      <c r="B112" s="51">
        <f t="shared" si="9"/>
        <v>1</v>
      </c>
      <c r="C112" s="51">
        <f t="shared" si="10"/>
        <v>1</v>
      </c>
      <c r="D112" s="51">
        <f t="shared" si="11"/>
        <v>0</v>
      </c>
      <c r="E112" s="14">
        <f>Alfa*($B112*V$3+$C112*V$4+$D112*V$5)</f>
        <v>0.3</v>
      </c>
      <c r="F112" s="14">
        <f>Alfa*($B112*W$3+$C112*W$4+$D112*W$5)</f>
        <v>0.34468085106382979</v>
      </c>
      <c r="G112" s="14">
        <f>Alfa*($B112*X$3+$C112*X$4+$D112*X$5)</f>
        <v>0.16851063829787236</v>
      </c>
      <c r="H112" s="14">
        <f>Alfa*($B112*Y$3+$C112*Y$4+$D112*Y$5)</f>
        <v>0.18</v>
      </c>
      <c r="I112" s="19">
        <f t="shared" si="12"/>
        <v>5.1421563448245795</v>
      </c>
      <c r="J112" s="22">
        <f t="shared" si="13"/>
        <v>0.26250831695045485</v>
      </c>
      <c r="K112" s="22">
        <f t="shared" si="14"/>
        <v>0.27450339154113595</v>
      </c>
      <c r="L112" s="22">
        <f t="shared" si="15"/>
        <v>0.23016430039682581</v>
      </c>
      <c r="M112" s="22">
        <f t="shared" si="16"/>
        <v>0.23282399111158342</v>
      </c>
      <c r="N112" s="23">
        <f>SUM((J112-AandeelFiets)^2,(K112-AandeelAuto)^2,(L112-AandeelBus)^2,(M112-AandeelTrein)^2)</f>
        <v>0.10189567674068456</v>
      </c>
      <c r="O112" s="58" t="str">
        <f>IF($N112=LeastSquares,B112,"")</f>
        <v/>
      </c>
      <c r="P112" s="58" t="str">
        <f>IF($N112=LeastSquares,C112,"")</f>
        <v/>
      </c>
      <c r="Q112" s="58" t="str">
        <f>IF($N112=LeastSquares,D112,"")</f>
        <v/>
      </c>
    </row>
    <row r="113" spans="1:17" x14ac:dyDescent="0.25">
      <c r="A113">
        <v>111</v>
      </c>
      <c r="B113" s="51">
        <f t="shared" si="9"/>
        <v>1</v>
      </c>
      <c r="C113" s="51">
        <f t="shared" si="10"/>
        <v>1</v>
      </c>
      <c r="D113" s="51">
        <f t="shared" si="11"/>
        <v>1</v>
      </c>
      <c r="E113" s="14">
        <f>Alfa*($B113*V$3+$C113*V$4+$D113*V$5)</f>
        <v>0.3</v>
      </c>
      <c r="F113" s="14">
        <f>Alfa*($B113*W$3+$C113*W$4+$D113*W$5)</f>
        <v>0.64468085106382977</v>
      </c>
      <c r="G113" s="14">
        <f>Alfa*($B113*X$3+$C113*X$4+$D113*X$5)</f>
        <v>0.28851063829787232</v>
      </c>
      <c r="H113" s="14">
        <f>Alfa*($B113*Y$3+$C113*Y$4+$D113*Y$5)</f>
        <v>0.38999999999999996</v>
      </c>
      <c r="I113" s="19">
        <f t="shared" si="12"/>
        <v>6.0666569796577736</v>
      </c>
      <c r="J113" s="22">
        <f t="shared" si="13"/>
        <v>0.22250455433729666</v>
      </c>
      <c r="K113" s="22">
        <f t="shared" si="14"/>
        <v>0.31407393544516571</v>
      </c>
      <c r="L113" s="22">
        <f t="shared" si="15"/>
        <v>0.21996274885437905</v>
      </c>
      <c r="M113" s="22">
        <f t="shared" si="16"/>
        <v>0.24345876136315861</v>
      </c>
      <c r="N113" s="23">
        <f>SUM((J113-AandeelFiets)^2,(K113-AandeelAuto)^2,(L113-AandeelBus)^2,(M113-AandeelTrein)^2)</f>
        <v>7.5375752169286325E-2</v>
      </c>
      <c r="O113" s="58" t="str">
        <f>IF($N113=LeastSquares,B113,"")</f>
        <v/>
      </c>
      <c r="P113" s="58" t="str">
        <f>IF($N113=LeastSquares,C113,"")</f>
        <v/>
      </c>
      <c r="Q113" s="58" t="str">
        <f>IF($N113=LeastSquares,D113,"")</f>
        <v/>
      </c>
    </row>
    <row r="114" spans="1:17" x14ac:dyDescent="0.25">
      <c r="A114">
        <v>112</v>
      </c>
      <c r="B114" s="51">
        <f t="shared" si="9"/>
        <v>1</v>
      </c>
      <c r="C114" s="51">
        <f t="shared" si="10"/>
        <v>1</v>
      </c>
      <c r="D114" s="51">
        <f t="shared" si="11"/>
        <v>2</v>
      </c>
      <c r="E114" s="14">
        <f>Alfa*($B114*V$3+$C114*V$4+$D114*V$5)</f>
        <v>0.3</v>
      </c>
      <c r="F114" s="14">
        <f>Alfa*($B114*W$3+$C114*W$4+$D114*W$5)</f>
        <v>0.94468085106382982</v>
      </c>
      <c r="G114" s="14">
        <f>Alfa*($B114*X$3+$C114*X$4+$D114*X$5)</f>
        <v>0.40851063829787237</v>
      </c>
      <c r="H114" s="14">
        <f>Alfa*($B114*Y$3+$C114*Y$4+$D114*Y$5)</f>
        <v>0.6</v>
      </c>
      <c r="I114" s="19">
        <f t="shared" si="12"/>
        <v>7.2485452657090157</v>
      </c>
      <c r="J114" s="22">
        <f t="shared" si="13"/>
        <v>0.18622478829812025</v>
      </c>
      <c r="K114" s="22">
        <f t="shared" si="14"/>
        <v>0.35482876972809574</v>
      </c>
      <c r="L114" s="22">
        <f t="shared" si="15"/>
        <v>0.20756927130058989</v>
      </c>
      <c r="M114" s="22">
        <f t="shared" si="16"/>
        <v>0.25137717067319421</v>
      </c>
      <c r="N114" s="23">
        <f>SUM((J114-AandeelFiets)^2,(K114-AandeelAuto)^2,(L114-AandeelBus)^2,(M114-AandeelTrein)^2)</f>
        <v>5.4373217477521905E-2</v>
      </c>
      <c r="O114" s="58" t="str">
        <f>IF($N114=LeastSquares,B114,"")</f>
        <v/>
      </c>
      <c r="P114" s="58" t="str">
        <f>IF($N114=LeastSquares,C114,"")</f>
        <v/>
      </c>
      <c r="Q114" s="58" t="str">
        <f>IF($N114=LeastSquares,D114,"")</f>
        <v/>
      </c>
    </row>
    <row r="115" spans="1:17" x14ac:dyDescent="0.25">
      <c r="A115">
        <v>113</v>
      </c>
      <c r="B115" s="51">
        <f t="shared" si="9"/>
        <v>1</v>
      </c>
      <c r="C115" s="51">
        <f t="shared" si="10"/>
        <v>1</v>
      </c>
      <c r="D115" s="51">
        <f t="shared" si="11"/>
        <v>3</v>
      </c>
      <c r="E115" s="14">
        <f>Alfa*($B115*V$3+$C115*V$4+$D115*V$5)</f>
        <v>0.3</v>
      </c>
      <c r="F115" s="14">
        <f>Alfa*($B115*W$3+$C115*W$4+$D115*W$5)</f>
        <v>1.2446808510638296</v>
      </c>
      <c r="G115" s="14">
        <f>Alfa*($B115*X$3+$C115*X$4+$D115*X$5)</f>
        <v>0.52851063829787237</v>
      </c>
      <c r="H115" s="14">
        <f>Alfa*($B115*Y$3+$C115*Y$4+$D115*Y$5)</f>
        <v>0.80999999999999994</v>
      </c>
      <c r="I115" s="19">
        <f t="shared" si="12"/>
        <v>8.7659972542464235</v>
      </c>
      <c r="J115" s="22">
        <f t="shared" si="13"/>
        <v>0.15398804818494607</v>
      </c>
      <c r="K115" s="22">
        <f t="shared" si="14"/>
        <v>0.39605608946081872</v>
      </c>
      <c r="L115" s="22">
        <f t="shared" si="15"/>
        <v>0.19352092158494177</v>
      </c>
      <c r="M115" s="22">
        <f t="shared" si="16"/>
        <v>0.25643494076929352</v>
      </c>
      <c r="N115" s="23">
        <f>SUM((J115-AandeelFiets)^2,(K115-AandeelAuto)^2,(L115-AandeelBus)^2,(M115-AandeelTrein)^2)</f>
        <v>3.8660133904899391E-2</v>
      </c>
      <c r="O115" s="58" t="str">
        <f>IF($N115=LeastSquares,B115,"")</f>
        <v/>
      </c>
      <c r="P115" s="58" t="str">
        <f>IF($N115=LeastSquares,C115,"")</f>
        <v/>
      </c>
      <c r="Q115" s="58" t="str">
        <f>IF($N115=LeastSquares,D115,"")</f>
        <v/>
      </c>
    </row>
    <row r="116" spans="1:17" x14ac:dyDescent="0.25">
      <c r="A116">
        <v>114</v>
      </c>
      <c r="B116" s="51">
        <f t="shared" si="9"/>
        <v>1</v>
      </c>
      <c r="C116" s="51">
        <f t="shared" si="10"/>
        <v>1</v>
      </c>
      <c r="D116" s="51">
        <f t="shared" si="11"/>
        <v>4</v>
      </c>
      <c r="E116" s="14">
        <f>Alfa*($B116*V$3+$C116*V$4+$D116*V$5)</f>
        <v>0.3</v>
      </c>
      <c r="F116" s="14">
        <f>Alfa*($B116*W$3+$C116*W$4+$D116*W$5)</f>
        <v>1.5446808510638297</v>
      </c>
      <c r="G116" s="14">
        <f>Alfa*($B116*X$3+$C116*X$4+$D116*X$5)</f>
        <v>0.64851063829787237</v>
      </c>
      <c r="H116" s="14">
        <f>Alfa*($B116*Y$3+$C116*Y$4+$D116*Y$5)</f>
        <v>1.02</v>
      </c>
      <c r="I116" s="19">
        <f t="shared" si="12"/>
        <v>10.722219295463129</v>
      </c>
      <c r="J116" s="22">
        <f t="shared" si="13"/>
        <v>0.12589360191011634</v>
      </c>
      <c r="K116" s="22">
        <f t="shared" si="14"/>
        <v>0.43708075496750526</v>
      </c>
      <c r="L116" s="22">
        <f t="shared" si="15"/>
        <v>0.17838564635065463</v>
      </c>
      <c r="M116" s="22">
        <f t="shared" si="16"/>
        <v>0.25863999677172378</v>
      </c>
      <c r="N116" s="23">
        <f>SUM((J116-AandeelFiets)^2,(K116-AandeelAuto)^2,(L116-AandeelBus)^2,(M116-AandeelTrein)^2)</f>
        <v>2.7834862914081295E-2</v>
      </c>
      <c r="O116" s="58" t="str">
        <f>IF($N116=LeastSquares,B116,"")</f>
        <v/>
      </c>
      <c r="P116" s="58" t="str">
        <f>IF($N116=LeastSquares,C116,"")</f>
        <v/>
      </c>
      <c r="Q116" s="58" t="str">
        <f>IF($N116=LeastSquares,D116,"")</f>
        <v/>
      </c>
    </row>
    <row r="117" spans="1:17" x14ac:dyDescent="0.25">
      <c r="A117">
        <v>115</v>
      </c>
      <c r="B117" s="51">
        <f t="shared" si="9"/>
        <v>1</v>
      </c>
      <c r="C117" s="51">
        <f t="shared" si="10"/>
        <v>1</v>
      </c>
      <c r="D117" s="51">
        <f t="shared" si="11"/>
        <v>5</v>
      </c>
      <c r="E117" s="14">
        <f>Alfa*($B117*V$3+$C117*V$4+$D117*V$5)</f>
        <v>0.3</v>
      </c>
      <c r="F117" s="14">
        <f>Alfa*($B117*W$3+$C117*W$4+$D117*W$5)</f>
        <v>1.8446808510638295</v>
      </c>
      <c r="G117" s="14">
        <f>Alfa*($B117*X$3+$C117*X$4+$D117*X$5)</f>
        <v>0.76851063829787225</v>
      </c>
      <c r="H117" s="14">
        <f>Alfa*($B117*Y$3+$C117*Y$4+$D117*Y$5)</f>
        <v>1.2299999999999998</v>
      </c>
      <c r="I117" s="19">
        <f t="shared" si="12"/>
        <v>13.253720825042093</v>
      </c>
      <c r="J117" s="22">
        <f t="shared" si="13"/>
        <v>0.10184753590293888</v>
      </c>
      <c r="K117" s="22">
        <f t="shared" si="14"/>
        <v>0.47730600258129496</v>
      </c>
      <c r="L117" s="22">
        <f t="shared" si="15"/>
        <v>0.16271294705200376</v>
      </c>
      <c r="M117" s="22">
        <f t="shared" si="16"/>
        <v>0.25813351446376248</v>
      </c>
      <c r="N117" s="23">
        <f>SUM((J117-AandeelFiets)^2,(K117-AandeelAuto)^2,(L117-AandeelBus)^2,(M117-AandeelTrein)^2)</f>
        <v>2.1383758130088679E-2</v>
      </c>
      <c r="O117" s="58" t="str">
        <f>IF($N117=LeastSquares,B117,"")</f>
        <v/>
      </c>
      <c r="P117" s="58" t="str">
        <f>IF($N117=LeastSquares,C117,"")</f>
        <v/>
      </c>
      <c r="Q117" s="58" t="str">
        <f>IF($N117=LeastSquares,D117,"")</f>
        <v/>
      </c>
    </row>
    <row r="118" spans="1:17" x14ac:dyDescent="0.25">
      <c r="A118">
        <v>116</v>
      </c>
      <c r="B118" s="51">
        <f t="shared" si="9"/>
        <v>1</v>
      </c>
      <c r="C118" s="51">
        <f t="shared" si="10"/>
        <v>1</v>
      </c>
      <c r="D118" s="51">
        <f t="shared" si="11"/>
        <v>6</v>
      </c>
      <c r="E118" s="14">
        <f>Alfa*($B118*V$3+$C118*V$4+$D118*V$5)</f>
        <v>0.3</v>
      </c>
      <c r="F118" s="14">
        <f>Alfa*($B118*W$3+$C118*W$4+$D118*W$5)</f>
        <v>2.1446808510638298</v>
      </c>
      <c r="G118" s="14">
        <f>Alfa*($B118*X$3+$C118*X$4+$D118*X$5)</f>
        <v>0.88851063829787236</v>
      </c>
      <c r="H118" s="14">
        <f>Alfa*($B118*Y$3+$C118*Y$4+$D118*Y$5)</f>
        <v>1.4399999999999997</v>
      </c>
      <c r="I118" s="19">
        <f t="shared" si="12"/>
        <v>16.541375675383435</v>
      </c>
      <c r="J118" s="22">
        <f t="shared" si="13"/>
        <v>8.1604990665004831E-2</v>
      </c>
      <c r="K118" s="22">
        <f t="shared" si="14"/>
        <v>0.51623974066507194</v>
      </c>
      <c r="L118" s="22">
        <f t="shared" si="15"/>
        <v>0.14699536541727462</v>
      </c>
      <c r="M118" s="22">
        <f t="shared" si="16"/>
        <v>0.25515990325264853</v>
      </c>
      <c r="N118" s="23">
        <f>SUM((J118-AandeelFiets)^2,(K118-AandeelAuto)^2,(L118-AandeelBus)^2,(M118-AandeelTrein)^2)</f>
        <v>1.8737589726761116E-2</v>
      </c>
      <c r="O118" s="58" t="str">
        <f>IF($N118=LeastSquares,B118,"")</f>
        <v/>
      </c>
      <c r="P118" s="58" t="str">
        <f>IF($N118=LeastSquares,C118,"")</f>
        <v/>
      </c>
      <c r="Q118" s="58" t="str">
        <f>IF($N118=LeastSquares,D118,"")</f>
        <v/>
      </c>
    </row>
    <row r="119" spans="1:17" x14ac:dyDescent="0.25">
      <c r="A119">
        <v>117</v>
      </c>
      <c r="B119" s="51">
        <f t="shared" si="9"/>
        <v>1</v>
      </c>
      <c r="C119" s="51">
        <f t="shared" si="10"/>
        <v>1</v>
      </c>
      <c r="D119" s="51">
        <f t="shared" si="11"/>
        <v>7</v>
      </c>
      <c r="E119" s="14">
        <f>Alfa*($B119*V$3+$C119*V$4+$D119*V$5)</f>
        <v>0.3</v>
      </c>
      <c r="F119" s="14">
        <f>Alfa*($B119*W$3+$C119*W$4+$D119*W$5)</f>
        <v>2.4446808510638296</v>
      </c>
      <c r="G119" s="14">
        <f>Alfa*($B119*X$3+$C119*X$4+$D119*X$5)</f>
        <v>1.0085106382978724</v>
      </c>
      <c r="H119" s="14">
        <f>Alfa*($B119*Y$3+$C119*Y$4+$D119*Y$5)</f>
        <v>1.6499999999999997</v>
      </c>
      <c r="I119" s="19">
        <f t="shared" si="12"/>
        <v>20.825223723770726</v>
      </c>
      <c r="J119" s="22">
        <f t="shared" si="13"/>
        <v>6.4818454076688806E-2</v>
      </c>
      <c r="K119" s="22">
        <f t="shared" si="14"/>
        <v>0.55350522886384723</v>
      </c>
      <c r="L119" s="22">
        <f t="shared" si="15"/>
        <v>0.13164395744373533</v>
      </c>
      <c r="M119" s="22">
        <f t="shared" si="16"/>
        <v>0.25003235961572867</v>
      </c>
      <c r="N119" s="23">
        <f>SUM((J119-AandeelFiets)^2,(K119-AandeelAuto)^2,(L119-AandeelBus)^2,(M119-AandeelTrein)^2)</f>
        <v>1.9316851755132997E-2</v>
      </c>
      <c r="O119" s="58" t="str">
        <f>IF($N119=LeastSquares,B119,"")</f>
        <v/>
      </c>
      <c r="P119" s="58" t="str">
        <f>IF($N119=LeastSquares,C119,"")</f>
        <v/>
      </c>
      <c r="Q119" s="58" t="str">
        <f>IF($N119=LeastSquares,D119,"")</f>
        <v/>
      </c>
    </row>
    <row r="120" spans="1:17" x14ac:dyDescent="0.25">
      <c r="A120">
        <v>118</v>
      </c>
      <c r="B120" s="51">
        <f t="shared" si="9"/>
        <v>1</v>
      </c>
      <c r="C120" s="51">
        <f t="shared" si="10"/>
        <v>1</v>
      </c>
      <c r="D120" s="51">
        <f t="shared" si="11"/>
        <v>8</v>
      </c>
      <c r="E120" s="14">
        <f>Alfa*($B120*V$3+$C120*V$4+$D120*V$5)</f>
        <v>0.3</v>
      </c>
      <c r="F120" s="14">
        <f>Alfa*($B120*W$3+$C120*W$4+$D120*W$5)</f>
        <v>2.7446808510638294</v>
      </c>
      <c r="G120" s="14">
        <f>Alfa*($B120*X$3+$C120*X$4+$D120*X$5)</f>
        <v>1.1285106382978722</v>
      </c>
      <c r="H120" s="14">
        <f>Alfa*($B120*Y$3+$C120*Y$4+$D120*Y$5)</f>
        <v>1.8599999999999997</v>
      </c>
      <c r="I120" s="19">
        <f t="shared" si="12"/>
        <v>26.424292253378582</v>
      </c>
      <c r="J120" s="22">
        <f t="shared" si="13"/>
        <v>5.1084009919070271E-2</v>
      </c>
      <c r="K120" s="22">
        <f t="shared" si="14"/>
        <v>0.58883875282629172</v>
      </c>
      <c r="L120" s="22">
        <f t="shared" si="15"/>
        <v>0.11697756556493356</v>
      </c>
      <c r="M120" s="22">
        <f t="shared" si="16"/>
        <v>0.24309967168970439</v>
      </c>
      <c r="N120" s="23">
        <f>SUM((J120-AandeelFiets)^2,(K120-AandeelAuto)^2,(L120-AandeelBus)^2,(M120-AandeelTrein)^2)</f>
        <v>2.2564151962880506E-2</v>
      </c>
      <c r="O120" s="58" t="str">
        <f>IF($N120=LeastSquares,B120,"")</f>
        <v/>
      </c>
      <c r="P120" s="58" t="str">
        <f>IF($N120=LeastSquares,C120,"")</f>
        <v/>
      </c>
      <c r="Q120" s="58" t="str">
        <f>IF($N120=LeastSquares,D120,"")</f>
        <v/>
      </c>
    </row>
    <row r="121" spans="1:17" x14ac:dyDescent="0.25">
      <c r="A121">
        <v>119</v>
      </c>
      <c r="B121" s="51">
        <f t="shared" si="9"/>
        <v>1</v>
      </c>
      <c r="C121" s="51">
        <f t="shared" si="10"/>
        <v>1</v>
      </c>
      <c r="D121" s="51">
        <f t="shared" si="11"/>
        <v>9</v>
      </c>
      <c r="E121" s="14">
        <f>Alfa*($B121*V$3+$C121*V$4+$D121*V$5)</f>
        <v>0.3</v>
      </c>
      <c r="F121" s="14">
        <f>Alfa*($B121*W$3+$C121*W$4+$D121*W$5)</f>
        <v>3.0446808510638297</v>
      </c>
      <c r="G121" s="14">
        <f>Alfa*($B121*X$3+$C121*X$4+$D121*X$5)</f>
        <v>1.2485106382978723</v>
      </c>
      <c r="H121" s="14">
        <f>Alfa*($B121*Y$3+$C121*Y$4+$D121*Y$5)</f>
        <v>2.0699999999999998</v>
      </c>
      <c r="I121" s="19">
        <f t="shared" si="12"/>
        <v>33.763157312632153</v>
      </c>
      <c r="J121" s="22">
        <f t="shared" si="13"/>
        <v>3.9980230375876807E-2</v>
      </c>
      <c r="K121" s="22">
        <f t="shared" si="14"/>
        <v>0.62207828341336802</v>
      </c>
      <c r="L121" s="22">
        <f t="shared" si="15"/>
        <v>0.10322341631968819</v>
      </c>
      <c r="M121" s="22">
        <f t="shared" si="16"/>
        <v>0.23471806989106708</v>
      </c>
      <c r="N121" s="23">
        <f>SUM((J121-AandeelFiets)^2,(K121-AandeelAuto)^2,(L121-AandeelBus)^2,(M121-AandeelTrein)^2)</f>
        <v>2.7964663161156773E-2</v>
      </c>
      <c r="O121" s="58" t="str">
        <f>IF($N121=LeastSquares,B121,"")</f>
        <v/>
      </c>
      <c r="P121" s="58" t="str">
        <f>IF($N121=LeastSquares,C121,"")</f>
        <v/>
      </c>
      <c r="Q121" s="58" t="str">
        <f>IF($N121=LeastSquares,D121,"")</f>
        <v/>
      </c>
    </row>
    <row r="122" spans="1:17" x14ac:dyDescent="0.25">
      <c r="A122">
        <v>120</v>
      </c>
      <c r="B122" s="51">
        <f t="shared" si="9"/>
        <v>1</v>
      </c>
      <c r="C122" s="51">
        <f t="shared" si="10"/>
        <v>2</v>
      </c>
      <c r="D122" s="51">
        <f t="shared" si="11"/>
        <v>0</v>
      </c>
      <c r="E122" s="14">
        <f>Alfa*($B122*V$3+$C122*V$4+$D122*V$5)</f>
        <v>0.3</v>
      </c>
      <c r="F122" s="14">
        <f>Alfa*($B122*W$3+$C122*W$4+$D122*W$5)</f>
        <v>0.64468085106382977</v>
      </c>
      <c r="G122" s="14">
        <f>Alfa*($B122*X$3+$C122*X$4+$D122*X$5)</f>
        <v>0.22851063829787235</v>
      </c>
      <c r="H122" s="14">
        <f>Alfa*($B122*Y$3+$C122*Y$4+$D122*Y$5)</f>
        <v>0.36</v>
      </c>
      <c r="I122" s="19">
        <f t="shared" si="12"/>
        <v>5.9452939492291748</v>
      </c>
      <c r="J122" s="22">
        <f t="shared" si="13"/>
        <v>0.22704660511378355</v>
      </c>
      <c r="K122" s="22">
        <f t="shared" si="14"/>
        <v>0.32048521887534892</v>
      </c>
      <c r="L122" s="22">
        <f t="shared" si="15"/>
        <v>0.21138179293199966</v>
      </c>
      <c r="M122" s="22">
        <f t="shared" si="16"/>
        <v>0.24108638307886787</v>
      </c>
      <c r="N122" s="23">
        <f>SUM((J122-AandeelFiets)^2,(K122-AandeelAuto)^2,(L122-AandeelBus)^2,(M122-AandeelTrein)^2)</f>
        <v>7.0856983509984248E-2</v>
      </c>
      <c r="O122" s="58" t="str">
        <f>IF($N122=LeastSquares,B122,"")</f>
        <v/>
      </c>
      <c r="P122" s="58" t="str">
        <f>IF($N122=LeastSquares,C122,"")</f>
        <v/>
      </c>
      <c r="Q122" s="58" t="str">
        <f>IF($N122=LeastSquares,D122,"")</f>
        <v/>
      </c>
    </row>
    <row r="123" spans="1:17" x14ac:dyDescent="0.25">
      <c r="A123">
        <v>121</v>
      </c>
      <c r="B123" s="51">
        <f t="shared" si="9"/>
        <v>1</v>
      </c>
      <c r="C123" s="51">
        <f t="shared" si="10"/>
        <v>2</v>
      </c>
      <c r="D123" s="51">
        <f t="shared" si="11"/>
        <v>1</v>
      </c>
      <c r="E123" s="14">
        <f>Alfa*($B123*V$3+$C123*V$4+$D123*V$5)</f>
        <v>0.3</v>
      </c>
      <c r="F123" s="14">
        <f>Alfa*($B123*W$3+$C123*W$4+$D123*W$5)</f>
        <v>0.94468085106382982</v>
      </c>
      <c r="G123" s="14">
        <f>Alfa*($B123*X$3+$C123*X$4+$D123*X$5)</f>
        <v>0.34851063829787232</v>
      </c>
      <c r="H123" s="14">
        <f>Alfa*($B123*Y$3+$C123*Y$4+$D123*Y$5)</f>
        <v>0.56999999999999995</v>
      </c>
      <c r="I123" s="19">
        <f t="shared" si="12"/>
        <v>7.107073874798858</v>
      </c>
      <c r="J123" s="22">
        <f t="shared" si="13"/>
        <v>0.18993172596143956</v>
      </c>
      <c r="K123" s="22">
        <f t="shared" si="14"/>
        <v>0.36189189028554097</v>
      </c>
      <c r="L123" s="22">
        <f t="shared" si="15"/>
        <v>0.1993725746771246</v>
      </c>
      <c r="M123" s="22">
        <f t="shared" si="16"/>
        <v>0.24880380907589483</v>
      </c>
      <c r="N123" s="23">
        <f>SUM((J123-AandeelFiets)^2,(K123-AandeelAuto)^2,(L123-AandeelBus)^2,(M123-AandeelTrein)^2)</f>
        <v>4.9968056757412616E-2</v>
      </c>
      <c r="O123" s="58" t="str">
        <f>IF($N123=LeastSquares,B123,"")</f>
        <v/>
      </c>
      <c r="P123" s="58" t="str">
        <f>IF($N123=LeastSquares,C123,"")</f>
        <v/>
      </c>
      <c r="Q123" s="58" t="str">
        <f>IF($N123=LeastSquares,D123,"")</f>
        <v/>
      </c>
    </row>
    <row r="124" spans="1:17" x14ac:dyDescent="0.25">
      <c r="A124">
        <v>122</v>
      </c>
      <c r="B124" s="51">
        <f t="shared" si="9"/>
        <v>1</v>
      </c>
      <c r="C124" s="51">
        <f t="shared" si="10"/>
        <v>2</v>
      </c>
      <c r="D124" s="51">
        <f t="shared" si="11"/>
        <v>2</v>
      </c>
      <c r="E124" s="14">
        <f>Alfa*($B124*V$3+$C124*V$4+$D124*V$5)</f>
        <v>0.3</v>
      </c>
      <c r="F124" s="14">
        <f>Alfa*($B124*W$3+$C124*W$4+$D124*W$5)</f>
        <v>1.2446808510638296</v>
      </c>
      <c r="G124" s="14">
        <f>Alfa*($B124*X$3+$C124*X$4+$D124*X$5)</f>
        <v>0.46851063829787237</v>
      </c>
      <c r="H124" s="14">
        <f>Alfa*($B124*Y$3+$C124*Y$4+$D124*Y$5)</f>
        <v>0.77999999999999992</v>
      </c>
      <c r="I124" s="19">
        <f t="shared" si="12"/>
        <v>8.6007706626292002</v>
      </c>
      <c r="J124" s="22">
        <f t="shared" si="13"/>
        <v>0.15694626220429414</v>
      </c>
      <c r="K124" s="22">
        <f t="shared" si="14"/>
        <v>0.40366459343304911</v>
      </c>
      <c r="L124" s="22">
        <f t="shared" si="15"/>
        <v>0.18575230749444305</v>
      </c>
      <c r="M124" s="22">
        <f t="shared" si="16"/>
        <v>0.25363683686821376</v>
      </c>
      <c r="N124" s="23">
        <f>SUM((J124-AandeelFiets)^2,(K124-AandeelAuto)^2,(L124-AandeelBus)^2,(M124-AandeelTrein)^2)</f>
        <v>3.4675674445082148E-2</v>
      </c>
      <c r="O124" s="58" t="str">
        <f>IF($N124=LeastSquares,B124,"")</f>
        <v/>
      </c>
      <c r="P124" s="58" t="str">
        <f>IF($N124=LeastSquares,C124,"")</f>
        <v/>
      </c>
      <c r="Q124" s="58" t="str">
        <f>IF($N124=LeastSquares,D124,"")</f>
        <v/>
      </c>
    </row>
    <row r="125" spans="1:17" x14ac:dyDescent="0.25">
      <c r="A125">
        <v>123</v>
      </c>
      <c r="B125" s="51">
        <f t="shared" si="9"/>
        <v>1</v>
      </c>
      <c r="C125" s="51">
        <f t="shared" si="10"/>
        <v>2</v>
      </c>
      <c r="D125" s="51">
        <f t="shared" si="11"/>
        <v>3</v>
      </c>
      <c r="E125" s="14">
        <f>Alfa*($B125*V$3+$C125*V$4+$D125*V$5)</f>
        <v>0.3</v>
      </c>
      <c r="F125" s="14">
        <f>Alfa*($B125*W$3+$C125*W$4+$D125*W$5)</f>
        <v>1.5446808510638297</v>
      </c>
      <c r="G125" s="14">
        <f>Alfa*($B125*X$3+$C125*X$4+$D125*X$5)</f>
        <v>0.58851063829787242</v>
      </c>
      <c r="H125" s="14">
        <f>Alfa*($B125*Y$3+$C125*Y$4+$D125*Y$5)</f>
        <v>0.98999999999999988</v>
      </c>
      <c r="I125" s="19">
        <f t="shared" si="12"/>
        <v>10.528872608463386</v>
      </c>
      <c r="J125" s="22">
        <f t="shared" si="13"/>
        <v>0.12820544589844796</v>
      </c>
      <c r="K125" s="22">
        <f t="shared" si="14"/>
        <v>0.44510707640446362</v>
      </c>
      <c r="L125" s="22">
        <f t="shared" si="15"/>
        <v>0.17108228876299725</v>
      </c>
      <c r="M125" s="22">
        <f t="shared" si="16"/>
        <v>0.25560518893409123</v>
      </c>
      <c r="N125" s="23">
        <f>SUM((J125-AandeelFiets)^2,(K125-AandeelAuto)^2,(L125-AandeelBus)^2,(M125-AandeelTrein)^2)</f>
        <v>2.4499062549356136E-2</v>
      </c>
      <c r="O125" s="58" t="str">
        <f>IF($N125=LeastSquares,B125,"")</f>
        <v/>
      </c>
      <c r="P125" s="58" t="str">
        <f>IF($N125=LeastSquares,C125,"")</f>
        <v/>
      </c>
      <c r="Q125" s="58" t="str">
        <f>IF($N125=LeastSquares,D125,"")</f>
        <v/>
      </c>
    </row>
    <row r="126" spans="1:17" x14ac:dyDescent="0.25">
      <c r="A126">
        <v>124</v>
      </c>
      <c r="B126" s="51">
        <f t="shared" si="9"/>
        <v>1</v>
      </c>
      <c r="C126" s="51">
        <f t="shared" si="10"/>
        <v>2</v>
      </c>
      <c r="D126" s="51">
        <f t="shared" si="11"/>
        <v>4</v>
      </c>
      <c r="E126" s="14">
        <f>Alfa*($B126*V$3+$C126*V$4+$D126*V$5)</f>
        <v>0.3</v>
      </c>
      <c r="F126" s="14">
        <f>Alfa*($B126*W$3+$C126*W$4+$D126*W$5)</f>
        <v>1.8446808510638295</v>
      </c>
      <c r="G126" s="14">
        <f>Alfa*($B126*X$3+$C126*X$4+$D126*X$5)</f>
        <v>0.70851063829787242</v>
      </c>
      <c r="H126" s="14">
        <f>Alfa*($B126*Y$3+$C126*Y$4+$D126*Y$5)</f>
        <v>1.2</v>
      </c>
      <c r="I126" s="19">
        <f t="shared" si="12"/>
        <v>13.027020401383938</v>
      </c>
      <c r="J126" s="22">
        <f t="shared" si="13"/>
        <v>0.10361991967346575</v>
      </c>
      <c r="K126" s="22">
        <f t="shared" si="14"/>
        <v>0.48561223606107556</v>
      </c>
      <c r="L126" s="22">
        <f t="shared" si="15"/>
        <v>0.15590396745876914</v>
      </c>
      <c r="M126" s="22">
        <f t="shared" si="16"/>
        <v>0.25486387680668954</v>
      </c>
      <c r="N126" s="23">
        <f>SUM((J126-AandeelFiets)^2,(K126-AandeelAuto)^2,(L126-AandeelBus)^2,(M126-AandeelTrein)^2)</f>
        <v>1.8840349211286946E-2</v>
      </c>
      <c r="O126" s="58" t="str">
        <f>IF($N126=LeastSquares,B126,"")</f>
        <v/>
      </c>
      <c r="P126" s="58" t="str">
        <f>IF($N126=LeastSquares,C126,"")</f>
        <v/>
      </c>
      <c r="Q126" s="58" t="str">
        <f>IF($N126=LeastSquares,D126,"")</f>
        <v/>
      </c>
    </row>
    <row r="127" spans="1:17" x14ac:dyDescent="0.25">
      <c r="A127">
        <v>125</v>
      </c>
      <c r="B127" s="51">
        <f t="shared" si="9"/>
        <v>1</v>
      </c>
      <c r="C127" s="51">
        <f t="shared" si="10"/>
        <v>2</v>
      </c>
      <c r="D127" s="51">
        <f t="shared" si="11"/>
        <v>5</v>
      </c>
      <c r="E127" s="14">
        <f>Alfa*($B127*V$3+$C127*V$4+$D127*V$5)</f>
        <v>0.3</v>
      </c>
      <c r="F127" s="14">
        <f>Alfa*($B127*W$3+$C127*W$4+$D127*W$5)</f>
        <v>2.1446808510638298</v>
      </c>
      <c r="G127" s="14">
        <f>Alfa*($B127*X$3+$C127*X$4+$D127*X$5)</f>
        <v>0.8285106382978723</v>
      </c>
      <c r="H127" s="14">
        <f>Alfa*($B127*Y$3+$C127*Y$4+$D127*Y$5)</f>
        <v>1.41</v>
      </c>
      <c r="I127" s="19">
        <f t="shared" si="12"/>
        <v>16.275035401967887</v>
      </c>
      <c r="J127" s="22">
        <f t="shared" si="13"/>
        <v>8.2940452922934088E-2</v>
      </c>
      <c r="K127" s="22">
        <f t="shared" si="14"/>
        <v>0.52468798242189674</v>
      </c>
      <c r="L127" s="22">
        <f t="shared" si="15"/>
        <v>0.14070050509016724</v>
      </c>
      <c r="M127" s="22">
        <f t="shared" si="16"/>
        <v>0.25167105956500196</v>
      </c>
      <c r="N127" s="23">
        <f>SUM((J127-AandeelFiets)^2,(K127-AandeelAuto)^2,(L127-AandeelBus)^2,(M127-AandeelTrein)^2)</f>
        <v>1.705215704389626E-2</v>
      </c>
      <c r="O127" s="58" t="str">
        <f>IF($N127=LeastSquares,B127,"")</f>
        <v/>
      </c>
      <c r="P127" s="58" t="str">
        <f>IF($N127=LeastSquares,C127,"")</f>
        <v/>
      </c>
      <c r="Q127" s="58" t="str">
        <f>IF($N127=LeastSquares,D127,"")</f>
        <v/>
      </c>
    </row>
    <row r="128" spans="1:17" x14ac:dyDescent="0.25">
      <c r="A128">
        <v>126</v>
      </c>
      <c r="B128" s="51">
        <f t="shared" si="9"/>
        <v>1</v>
      </c>
      <c r="C128" s="51">
        <f t="shared" si="10"/>
        <v>2</v>
      </c>
      <c r="D128" s="51">
        <f t="shared" si="11"/>
        <v>6</v>
      </c>
      <c r="E128" s="14">
        <f>Alfa*($B128*V$3+$C128*V$4+$D128*V$5)</f>
        <v>0.3</v>
      </c>
      <c r="F128" s="14">
        <f>Alfa*($B128*W$3+$C128*W$4+$D128*W$5)</f>
        <v>2.4446808510638296</v>
      </c>
      <c r="G128" s="14">
        <f>Alfa*($B128*X$3+$C128*X$4+$D128*X$5)</f>
        <v>0.94851063829787241</v>
      </c>
      <c r="H128" s="14">
        <f>Alfa*($B128*Y$3+$C128*Y$4+$D128*Y$5)</f>
        <v>1.6199999999999999</v>
      </c>
      <c r="I128" s="19">
        <f t="shared" si="12"/>
        <v>20.511680816268001</v>
      </c>
      <c r="J128" s="22">
        <f t="shared" si="13"/>
        <v>6.5809273246169947E-2</v>
      </c>
      <c r="K128" s="22">
        <f t="shared" si="14"/>
        <v>0.56196614634450004</v>
      </c>
      <c r="L128" s="22">
        <f t="shared" si="15"/>
        <v>0.12587274011761612</v>
      </c>
      <c r="M128" s="22">
        <f t="shared" si="16"/>
        <v>0.24635184029171392</v>
      </c>
      <c r="N128" s="23">
        <f>SUM((J128-AandeelFiets)^2,(K128-AandeelAuto)^2,(L128-AandeelBus)^2,(M128-AandeelTrein)^2)</f>
        <v>1.849002559808401E-2</v>
      </c>
      <c r="O128" s="58" t="str">
        <f>IF($N128=LeastSquares,B128,"")</f>
        <v/>
      </c>
      <c r="P128" s="58" t="str">
        <f>IF($N128=LeastSquares,C128,"")</f>
        <v/>
      </c>
      <c r="Q128" s="58" t="str">
        <f>IF($N128=LeastSquares,D128,"")</f>
        <v/>
      </c>
    </row>
    <row r="129" spans="1:17" x14ac:dyDescent="0.25">
      <c r="A129">
        <v>127</v>
      </c>
      <c r="B129" s="51">
        <f t="shared" si="9"/>
        <v>1</v>
      </c>
      <c r="C129" s="51">
        <f t="shared" si="10"/>
        <v>2</v>
      </c>
      <c r="D129" s="51">
        <f t="shared" si="11"/>
        <v>7</v>
      </c>
      <c r="E129" s="14">
        <f>Alfa*($B129*V$3+$C129*V$4+$D129*V$5)</f>
        <v>0.3</v>
      </c>
      <c r="F129" s="14">
        <f>Alfa*($B129*W$3+$C129*W$4+$D129*W$5)</f>
        <v>2.7446808510638294</v>
      </c>
      <c r="G129" s="14">
        <f>Alfa*($B129*X$3+$C129*X$4+$D129*X$5)</f>
        <v>1.0685106382978724</v>
      </c>
      <c r="H129" s="14">
        <f>Alfa*($B129*Y$3+$C129*Y$4+$D129*Y$5)</f>
        <v>1.8299999999999998</v>
      </c>
      <c r="I129" s="19">
        <f t="shared" si="12"/>
        <v>26.054433438140403</v>
      </c>
      <c r="J129" s="22">
        <f t="shared" si="13"/>
        <v>5.1809179070460239E-2</v>
      </c>
      <c r="K129" s="22">
        <f t="shared" si="14"/>
        <v>0.59719768352435276</v>
      </c>
      <c r="L129" s="22">
        <f t="shared" si="15"/>
        <v>0.11172918743960879</v>
      </c>
      <c r="M129" s="22">
        <f t="shared" si="16"/>
        <v>0.23926394996557834</v>
      </c>
      <c r="N129" s="23">
        <f>SUM((J129-AandeelFiets)^2,(K129-AandeelAuto)^2,(L129-AandeelBus)^2,(M129-AandeelTrein)^2)</f>
        <v>2.2547871586618341E-2</v>
      </c>
      <c r="O129" s="58" t="str">
        <f>IF($N129=LeastSquares,B129,"")</f>
        <v/>
      </c>
      <c r="P129" s="58" t="str">
        <f>IF($N129=LeastSquares,C129,"")</f>
        <v/>
      </c>
      <c r="Q129" s="58" t="str">
        <f>IF($N129=LeastSquares,D129,"")</f>
        <v/>
      </c>
    </row>
    <row r="130" spans="1:17" x14ac:dyDescent="0.25">
      <c r="A130">
        <v>128</v>
      </c>
      <c r="B130" s="51">
        <f t="shared" si="9"/>
        <v>1</v>
      </c>
      <c r="C130" s="51">
        <f t="shared" si="10"/>
        <v>2</v>
      </c>
      <c r="D130" s="51">
        <f t="shared" si="11"/>
        <v>8</v>
      </c>
      <c r="E130" s="14">
        <f>Alfa*($B130*V$3+$C130*V$4+$D130*V$5)</f>
        <v>0.3</v>
      </c>
      <c r="F130" s="14">
        <f>Alfa*($B130*W$3+$C130*W$4+$D130*W$5)</f>
        <v>3.0446808510638297</v>
      </c>
      <c r="G130" s="14">
        <f>Alfa*($B130*X$3+$C130*X$4+$D130*X$5)</f>
        <v>1.1885106382978723</v>
      </c>
      <c r="H130" s="14">
        <f>Alfa*($B130*Y$3+$C130*Y$4+$D130*Y$5)</f>
        <v>2.04</v>
      </c>
      <c r="I130" s="19">
        <f t="shared" si="12"/>
        <v>33.32598414852346</v>
      </c>
      <c r="J130" s="22">
        <f t="shared" si="13"/>
        <v>4.0504694521851355E-2</v>
      </c>
      <c r="K130" s="22">
        <f t="shared" si="14"/>
        <v>0.6302387605434987</v>
      </c>
      <c r="L130" s="22">
        <f t="shared" si="15"/>
        <v>9.8487390013241985E-2</v>
      </c>
      <c r="M130" s="22">
        <f t="shared" si="16"/>
        <v>0.23076915492140801</v>
      </c>
      <c r="N130" s="23">
        <f>SUM((J130-AandeelFiets)^2,(K130-AandeelAuto)^2,(L130-AandeelBus)^2,(M130-AandeelTrein)^2)</f>
        <v>2.8678358511168574E-2</v>
      </c>
      <c r="O130" s="58" t="str">
        <f>IF($N130=LeastSquares,B130,"")</f>
        <v/>
      </c>
      <c r="P130" s="58" t="str">
        <f>IF($N130=LeastSquares,C130,"")</f>
        <v/>
      </c>
      <c r="Q130" s="58" t="str">
        <f>IF($N130=LeastSquares,D130,"")</f>
        <v/>
      </c>
    </row>
    <row r="131" spans="1:17" x14ac:dyDescent="0.25">
      <c r="A131">
        <v>129</v>
      </c>
      <c r="B131" s="51">
        <f t="shared" ref="B131:B194" si="17">INT(A131/100)</f>
        <v>1</v>
      </c>
      <c r="C131" s="51">
        <f t="shared" ref="C131:C194" si="18">INT((A131-100*B131)/10)</f>
        <v>2</v>
      </c>
      <c r="D131" s="51">
        <f t="shared" ref="D131:D194" si="19">A131-100*B131-10*C131</f>
        <v>9</v>
      </c>
      <c r="E131" s="14">
        <f>Alfa*($B131*V$3+$C131*V$4+$D131*V$5)</f>
        <v>0.3</v>
      </c>
      <c r="F131" s="14">
        <f>Alfa*($B131*W$3+$C131*W$4+$D131*W$5)</f>
        <v>3.3446808510638295</v>
      </c>
      <c r="G131" s="14">
        <f>Alfa*($B131*X$3+$C131*X$4+$D131*X$5)</f>
        <v>1.3085106382978724</v>
      </c>
      <c r="H131" s="14">
        <f>Alfa*($B131*Y$3+$C131*Y$4+$D131*Y$5)</f>
        <v>2.25</v>
      </c>
      <c r="I131" s="19">
        <f t="shared" ref="I131:I194" si="20">EXP(E131)+EXP(F131)+EXP(G131)+EXP(H131)</f>
        <v>42.889778494725213</v>
      </c>
      <c r="J131" s="22">
        <f t="shared" ref="J131:J194" si="21">EXP(E131)/$I131</f>
        <v>3.1472739075628829E-2</v>
      </c>
      <c r="K131" s="22">
        <f t="shared" ref="K131:K194" si="22">EXP(F131)/$I131</f>
        <v>0.6610322286178637</v>
      </c>
      <c r="L131" s="22">
        <f t="shared" ref="L131:L194" si="23">EXP(G131)/$I131</f>
        <v>8.6282982038507858E-2</v>
      </c>
      <c r="M131" s="22">
        <f t="shared" ref="M131:M194" si="24">EXP(H131)/$I131</f>
        <v>0.2212120502679997</v>
      </c>
      <c r="N131" s="23">
        <f>SUM((J131-AandeelFiets)^2,(K131-AandeelAuto)^2,(L131-AandeelBus)^2,(M131-AandeelTrein)^2)</f>
        <v>3.6401710209286071E-2</v>
      </c>
      <c r="O131" s="58" t="str">
        <f>IF($N131=LeastSquares,B131,"")</f>
        <v/>
      </c>
      <c r="P131" s="58" t="str">
        <f>IF($N131=LeastSquares,C131,"")</f>
        <v/>
      </c>
      <c r="Q131" s="58" t="str">
        <f>IF($N131=LeastSquares,D131,"")</f>
        <v/>
      </c>
    </row>
    <row r="132" spans="1:17" x14ac:dyDescent="0.25">
      <c r="A132">
        <v>130</v>
      </c>
      <c r="B132" s="51">
        <f t="shared" si="17"/>
        <v>1</v>
      </c>
      <c r="C132" s="51">
        <f t="shared" si="18"/>
        <v>3</v>
      </c>
      <c r="D132" s="51">
        <f t="shared" si="19"/>
        <v>0</v>
      </c>
      <c r="E132" s="14">
        <f>Alfa*($B132*V$3+$C132*V$4+$D132*V$5)</f>
        <v>0.3</v>
      </c>
      <c r="F132" s="14">
        <f>Alfa*($B132*W$3+$C132*W$4+$D132*W$5)</f>
        <v>0.94468085106382982</v>
      </c>
      <c r="G132" s="14">
        <f>Alfa*($B132*X$3+$C132*X$4+$D132*X$5)</f>
        <v>0.28851063829787232</v>
      </c>
      <c r="H132" s="14">
        <f>Alfa*($B132*Y$3+$C132*Y$4+$D132*Y$5)</f>
        <v>0.53999999999999992</v>
      </c>
      <c r="I132" s="19">
        <f t="shared" si="20"/>
        <v>6.972296614312933</v>
      </c>
      <c r="J132" s="22">
        <f t="shared" si="21"/>
        <v>0.19360318159800802</v>
      </c>
      <c r="K132" s="22">
        <f t="shared" si="22"/>
        <v>0.36888740414027738</v>
      </c>
      <c r="L132" s="22">
        <f t="shared" si="23"/>
        <v>0.1913915341557263</v>
      </c>
      <c r="M132" s="22">
        <f t="shared" si="24"/>
        <v>0.24611788010598826</v>
      </c>
      <c r="N132" s="23">
        <f>SUM((J132-AandeelFiets)^2,(K132-AandeelAuto)^2,(L132-AandeelBus)^2,(M132-AandeelTrein)^2)</f>
        <v>4.5871922983653397E-2</v>
      </c>
      <c r="O132" s="58" t="str">
        <f>IF($N132=LeastSquares,B132,"")</f>
        <v/>
      </c>
      <c r="P132" s="58" t="str">
        <f>IF($N132=LeastSquares,C132,"")</f>
        <v/>
      </c>
      <c r="Q132" s="58" t="str">
        <f>IF($N132=LeastSquares,D132,"")</f>
        <v/>
      </c>
    </row>
    <row r="133" spans="1:17" x14ac:dyDescent="0.25">
      <c r="A133">
        <v>131</v>
      </c>
      <c r="B133" s="51">
        <f t="shared" si="17"/>
        <v>1</v>
      </c>
      <c r="C133" s="51">
        <f t="shared" si="18"/>
        <v>3</v>
      </c>
      <c r="D133" s="51">
        <f t="shared" si="19"/>
        <v>1</v>
      </c>
      <c r="E133" s="14">
        <f>Alfa*($B133*V$3+$C133*V$4+$D133*V$5)</f>
        <v>0.3</v>
      </c>
      <c r="F133" s="14">
        <f>Alfa*($B133*W$3+$C133*W$4+$D133*W$5)</f>
        <v>1.2446808510638296</v>
      </c>
      <c r="G133" s="14">
        <f>Alfa*($B133*X$3+$C133*X$4+$D133*X$5)</f>
        <v>0.40851063829787237</v>
      </c>
      <c r="H133" s="14">
        <f>Alfa*($B133*Y$3+$C133*Y$4+$D133*Y$5)</f>
        <v>0.75</v>
      </c>
      <c r="I133" s="19">
        <f t="shared" si="20"/>
        <v>8.4432606757223514</v>
      </c>
      <c r="J133" s="22">
        <f t="shared" si="21"/>
        <v>0.15987411255196357</v>
      </c>
      <c r="K133" s="22">
        <f t="shared" si="22"/>
        <v>0.41119500227251782</v>
      </c>
      <c r="L133" s="22">
        <f t="shared" si="23"/>
        <v>0.17819836631584743</v>
      </c>
      <c r="M133" s="22">
        <f t="shared" si="24"/>
        <v>0.25073251885967124</v>
      </c>
      <c r="N133" s="23">
        <f>SUM((J133-AandeelFiets)^2,(K133-AandeelAuto)^2,(L133-AandeelBus)^2,(M133-AandeelTrein)^2)</f>
        <v>3.0988800811190823E-2</v>
      </c>
      <c r="O133" s="58" t="str">
        <f>IF($N133=LeastSquares,B133,"")</f>
        <v/>
      </c>
      <c r="P133" s="58" t="str">
        <f>IF($N133=LeastSquares,C133,"")</f>
        <v/>
      </c>
      <c r="Q133" s="58" t="str">
        <f>IF($N133=LeastSquares,D133,"")</f>
        <v/>
      </c>
    </row>
    <row r="134" spans="1:17" x14ac:dyDescent="0.25">
      <c r="A134">
        <v>132</v>
      </c>
      <c r="B134" s="51">
        <f t="shared" si="17"/>
        <v>1</v>
      </c>
      <c r="C134" s="51">
        <f t="shared" si="18"/>
        <v>3</v>
      </c>
      <c r="D134" s="51">
        <f t="shared" si="19"/>
        <v>2</v>
      </c>
      <c r="E134" s="14">
        <f>Alfa*($B134*V$3+$C134*V$4+$D134*V$5)</f>
        <v>0.3</v>
      </c>
      <c r="F134" s="14">
        <f>Alfa*($B134*W$3+$C134*W$4+$D134*W$5)</f>
        <v>1.5446808510638297</v>
      </c>
      <c r="G134" s="14">
        <f>Alfa*($B134*X$3+$C134*X$4+$D134*X$5)</f>
        <v>0.52851063829787237</v>
      </c>
      <c r="H134" s="14">
        <f>Alfa*($B134*Y$3+$C134*Y$4+$D134*Y$5)</f>
        <v>0.95999999999999985</v>
      </c>
      <c r="I134" s="19">
        <f t="shared" si="20"/>
        <v>10.344434852840134</v>
      </c>
      <c r="J134" s="22">
        <f t="shared" si="21"/>
        <v>0.13049130540035161</v>
      </c>
      <c r="K134" s="22">
        <f t="shared" si="22"/>
        <v>0.45304318421044271</v>
      </c>
      <c r="L134" s="22">
        <f t="shared" si="23"/>
        <v>0.16399193299449102</v>
      </c>
      <c r="M134" s="22">
        <f t="shared" si="24"/>
        <v>0.25247357739471465</v>
      </c>
      <c r="N134" s="23">
        <f>SUM((J134-AandeelFiets)^2,(K134-AandeelAuto)^2,(L134-AandeelBus)^2,(M134-AandeelTrein)^2)</f>
        <v>2.1448213761786527E-2</v>
      </c>
      <c r="O134" s="58" t="str">
        <f>IF($N134=LeastSquares,B134,"")</f>
        <v/>
      </c>
      <c r="P134" s="58" t="str">
        <f>IF($N134=LeastSquares,C134,"")</f>
        <v/>
      </c>
      <c r="Q134" s="58" t="str">
        <f>IF($N134=LeastSquares,D134,"")</f>
        <v/>
      </c>
    </row>
    <row r="135" spans="1:17" x14ac:dyDescent="0.25">
      <c r="A135">
        <v>133</v>
      </c>
      <c r="B135" s="51">
        <f t="shared" si="17"/>
        <v>1</v>
      </c>
      <c r="C135" s="51">
        <f t="shared" si="18"/>
        <v>3</v>
      </c>
      <c r="D135" s="51">
        <f t="shared" si="19"/>
        <v>3</v>
      </c>
      <c r="E135" s="14">
        <f>Alfa*($B135*V$3+$C135*V$4+$D135*V$5)</f>
        <v>0.3</v>
      </c>
      <c r="F135" s="14">
        <f>Alfa*($B135*W$3+$C135*W$4+$D135*W$5)</f>
        <v>1.8446808510638295</v>
      </c>
      <c r="G135" s="14">
        <f>Alfa*($B135*X$3+$C135*X$4+$D135*X$5)</f>
        <v>0.64851063829787237</v>
      </c>
      <c r="H135" s="14">
        <f>Alfa*($B135*Y$3+$C135*Y$4+$D135*Y$5)</f>
        <v>1.1699999999999997</v>
      </c>
      <c r="I135" s="19">
        <f t="shared" si="20"/>
        <v>12.810621971768457</v>
      </c>
      <c r="J135" s="22">
        <f t="shared" si="21"/>
        <v>0.10537027870705799</v>
      </c>
      <c r="K135" s="22">
        <f t="shared" si="22"/>
        <v>0.49381525114631203</v>
      </c>
      <c r="L135" s="22">
        <f t="shared" si="23"/>
        <v>0.14930500826187532</v>
      </c>
      <c r="M135" s="22">
        <f t="shared" si="24"/>
        <v>0.25150946188475465</v>
      </c>
      <c r="N135" s="23">
        <f>SUM((J135-AandeelFiets)^2,(K135-AandeelAuto)^2,(L135-AandeelBus)^2,(M135-AandeelTrein)^2)</f>
        <v>1.656649200182132E-2</v>
      </c>
      <c r="O135" s="58" t="str">
        <f>IF($N135=LeastSquares,B135,"")</f>
        <v/>
      </c>
      <c r="P135" s="58" t="str">
        <f>IF($N135=LeastSquares,C135,"")</f>
        <v/>
      </c>
      <c r="Q135" s="58" t="str">
        <f>IF($N135=LeastSquares,D135,"")</f>
        <v/>
      </c>
    </row>
    <row r="136" spans="1:17" x14ac:dyDescent="0.25">
      <c r="A136">
        <v>134</v>
      </c>
      <c r="B136" s="51">
        <f t="shared" si="17"/>
        <v>1</v>
      </c>
      <c r="C136" s="51">
        <f t="shared" si="18"/>
        <v>3</v>
      </c>
      <c r="D136" s="51">
        <f t="shared" si="19"/>
        <v>4</v>
      </c>
      <c r="E136" s="14">
        <f>Alfa*($B136*V$3+$C136*V$4+$D136*V$5)</f>
        <v>0.3</v>
      </c>
      <c r="F136" s="14">
        <f>Alfa*($B136*W$3+$C136*W$4+$D136*W$5)</f>
        <v>2.1446808510638298</v>
      </c>
      <c r="G136" s="14">
        <f>Alfa*($B136*X$3+$C136*X$4+$D136*X$5)</f>
        <v>0.76851063829787247</v>
      </c>
      <c r="H136" s="14">
        <f>Alfa*($B136*Y$3+$C136*Y$4+$D136*Y$5)</f>
        <v>1.38</v>
      </c>
      <c r="I136" s="19">
        <f t="shared" si="20"/>
        <v>16.020627898821342</v>
      </c>
      <c r="J136" s="22">
        <f t="shared" si="21"/>
        <v>8.4257546963893593E-2</v>
      </c>
      <c r="K136" s="22">
        <f t="shared" si="22"/>
        <v>0.53302002535941317</v>
      </c>
      <c r="L136" s="22">
        <f t="shared" si="23"/>
        <v>0.13461095210917262</v>
      </c>
      <c r="M136" s="22">
        <f t="shared" si="24"/>
        <v>0.24811147556752045</v>
      </c>
      <c r="N136" s="23">
        <f>SUM((J136-AandeelFiets)^2,(K136-AandeelAuto)^2,(L136-AandeelBus)^2,(M136-AandeelTrein)^2)</f>
        <v>1.5617199839666189E-2</v>
      </c>
      <c r="O136" s="58" t="str">
        <f>IF($N136=LeastSquares,B136,"")</f>
        <v/>
      </c>
      <c r="P136" s="58" t="str">
        <f>IF($N136=LeastSquares,C136,"")</f>
        <v/>
      </c>
      <c r="Q136" s="58" t="str">
        <f>IF($N136=LeastSquares,D136,"")</f>
        <v/>
      </c>
    </row>
    <row r="137" spans="1:17" x14ac:dyDescent="0.25">
      <c r="A137">
        <v>135</v>
      </c>
      <c r="B137" s="51">
        <f t="shared" si="17"/>
        <v>1</v>
      </c>
      <c r="C137" s="51">
        <f t="shared" si="18"/>
        <v>3</v>
      </c>
      <c r="D137" s="51">
        <f t="shared" si="19"/>
        <v>5</v>
      </c>
      <c r="E137" s="14">
        <f>Alfa*($B137*V$3+$C137*V$4+$D137*V$5)</f>
        <v>0.3</v>
      </c>
      <c r="F137" s="14">
        <f>Alfa*($B137*W$3+$C137*W$4+$D137*W$5)</f>
        <v>2.4446808510638296</v>
      </c>
      <c r="G137" s="14">
        <f>Alfa*($B137*X$3+$C137*X$4+$D137*X$5)</f>
        <v>0.88851063829787225</v>
      </c>
      <c r="H137" s="14">
        <f>Alfa*($B137*Y$3+$C137*Y$4+$D137*Y$5)</f>
        <v>1.5899999999999999</v>
      </c>
      <c r="I137" s="19">
        <f t="shared" si="20"/>
        <v>20.211983521176567</v>
      </c>
      <c r="J137" s="22">
        <f t="shared" si="21"/>
        <v>6.6785073625343333E-2</v>
      </c>
      <c r="K137" s="22">
        <f t="shared" si="22"/>
        <v>0.57029881363645307</v>
      </c>
      <c r="L137" s="22">
        <f t="shared" si="23"/>
        <v>0.12030019514709481</v>
      </c>
      <c r="M137" s="22">
        <f t="shared" si="24"/>
        <v>0.2426159175911087</v>
      </c>
      <c r="N137" s="23">
        <f>SUM((J137-AandeelFiets)^2,(K137-AandeelAuto)^2,(L137-AandeelBus)^2,(M137-AandeelTrein)^2)</f>
        <v>1.7890842818120468E-2</v>
      </c>
      <c r="O137" s="58" t="str">
        <f>IF($N137=LeastSquares,B137,"")</f>
        <v/>
      </c>
      <c r="P137" s="58" t="str">
        <f>IF($N137=LeastSquares,C137,"")</f>
        <v/>
      </c>
      <c r="Q137" s="58" t="str">
        <f>IF($N137=LeastSquares,D137,"")</f>
        <v/>
      </c>
    </row>
    <row r="138" spans="1:17" x14ac:dyDescent="0.25">
      <c r="A138">
        <v>136</v>
      </c>
      <c r="B138" s="51">
        <f t="shared" si="17"/>
        <v>1</v>
      </c>
      <c r="C138" s="51">
        <f t="shared" si="18"/>
        <v>3</v>
      </c>
      <c r="D138" s="51">
        <f t="shared" si="19"/>
        <v>6</v>
      </c>
      <c r="E138" s="14">
        <f>Alfa*($B138*V$3+$C138*V$4+$D138*V$5)</f>
        <v>0.3</v>
      </c>
      <c r="F138" s="14">
        <f>Alfa*($B138*W$3+$C138*W$4+$D138*W$5)</f>
        <v>2.7446808510638294</v>
      </c>
      <c r="G138" s="14">
        <f>Alfa*($B138*X$3+$C138*X$4+$D138*X$5)</f>
        <v>1.0085106382978724</v>
      </c>
      <c r="H138" s="14">
        <f>Alfa*($B138*Y$3+$C138*Y$4+$D138*Y$5)</f>
        <v>1.7999999999999996</v>
      </c>
      <c r="I138" s="19">
        <f t="shared" si="20"/>
        <v>25.700668432434171</v>
      </c>
      <c r="J138" s="22">
        <f t="shared" si="21"/>
        <v>5.2522322955323809E-2</v>
      </c>
      <c r="K138" s="22">
        <f t="shared" si="22"/>
        <v>0.60541800053576256</v>
      </c>
      <c r="L138" s="22">
        <f t="shared" si="23"/>
        <v>0.10667095577127313</v>
      </c>
      <c r="M138" s="22">
        <f t="shared" si="24"/>
        <v>0.23538872073764067</v>
      </c>
      <c r="N138" s="23">
        <f>SUM((J138-AandeelFiets)^2,(K138-AandeelAuto)^2,(L138-AandeelBus)^2,(M138-AandeelTrein)^2)</f>
        <v>2.2733282021704358E-2</v>
      </c>
      <c r="O138" s="58" t="str">
        <f>IF($N138=LeastSquares,B138,"")</f>
        <v/>
      </c>
      <c r="P138" s="58" t="str">
        <f>IF($N138=LeastSquares,C138,"")</f>
        <v/>
      </c>
      <c r="Q138" s="58" t="str">
        <f>IF($N138=LeastSquares,D138,"")</f>
        <v/>
      </c>
    </row>
    <row r="139" spans="1:17" x14ac:dyDescent="0.25">
      <c r="A139">
        <v>137</v>
      </c>
      <c r="B139" s="51">
        <f t="shared" si="17"/>
        <v>1</v>
      </c>
      <c r="C139" s="51">
        <f t="shared" si="18"/>
        <v>3</v>
      </c>
      <c r="D139" s="51">
        <f t="shared" si="19"/>
        <v>7</v>
      </c>
      <c r="E139" s="14">
        <f>Alfa*($B139*V$3+$C139*V$4+$D139*V$5)</f>
        <v>0.3</v>
      </c>
      <c r="F139" s="14">
        <f>Alfa*($B139*W$3+$C139*W$4+$D139*W$5)</f>
        <v>3.0446808510638297</v>
      </c>
      <c r="G139" s="14">
        <f>Alfa*($B139*X$3+$C139*X$4+$D139*X$5)</f>
        <v>1.1285106382978725</v>
      </c>
      <c r="H139" s="14">
        <f>Alfa*($B139*Y$3+$C139*Y$4+$D139*Y$5)</f>
        <v>2.0099999999999998</v>
      </c>
      <c r="I139" s="19">
        <f t="shared" si="20"/>
        <v>32.907552478129467</v>
      </c>
      <c r="J139" s="22">
        <f t="shared" si="21"/>
        <v>4.1019726656156712E-2</v>
      </c>
      <c r="K139" s="22">
        <f t="shared" si="22"/>
        <v>0.63825247889877657</v>
      </c>
      <c r="L139" s="22">
        <f t="shared" si="23"/>
        <v>9.3931305940509788E-2</v>
      </c>
      <c r="M139" s="22">
        <f t="shared" si="24"/>
        <v>0.22679648850455691</v>
      </c>
      <c r="N139" s="23">
        <f>SUM((J139-AandeelFiets)^2,(K139-AandeelAuto)^2,(L139-AandeelBus)^2,(M139-AandeelTrein)^2)</f>
        <v>2.9565758630138241E-2</v>
      </c>
      <c r="O139" s="58" t="str">
        <f>IF($N139=LeastSquares,B139,"")</f>
        <v/>
      </c>
      <c r="P139" s="58" t="str">
        <f>IF($N139=LeastSquares,C139,"")</f>
        <v/>
      </c>
      <c r="Q139" s="58" t="str">
        <f>IF($N139=LeastSquares,D139,"")</f>
        <v/>
      </c>
    </row>
    <row r="140" spans="1:17" x14ac:dyDescent="0.25">
      <c r="A140">
        <v>138</v>
      </c>
      <c r="B140" s="51">
        <f t="shared" si="17"/>
        <v>1</v>
      </c>
      <c r="C140" s="51">
        <f t="shared" si="18"/>
        <v>3</v>
      </c>
      <c r="D140" s="51">
        <f t="shared" si="19"/>
        <v>8</v>
      </c>
      <c r="E140" s="14">
        <f>Alfa*($B140*V$3+$C140*V$4+$D140*V$5)</f>
        <v>0.3</v>
      </c>
      <c r="F140" s="14">
        <f>Alfa*($B140*W$3+$C140*W$4+$D140*W$5)</f>
        <v>3.3446808510638295</v>
      </c>
      <c r="G140" s="14">
        <f>Alfa*($B140*X$3+$C140*X$4+$D140*X$5)</f>
        <v>1.2485106382978723</v>
      </c>
      <c r="H140" s="14">
        <f>Alfa*($B140*Y$3+$C140*Y$4+$D140*Y$5)</f>
        <v>2.2199999999999998</v>
      </c>
      <c r="I140" s="19">
        <f t="shared" si="20"/>
        <v>42.393863980301937</v>
      </c>
      <c r="J140" s="22">
        <f t="shared" si="21"/>
        <v>3.1840900565308396E-2</v>
      </c>
      <c r="K140" s="22">
        <f t="shared" si="22"/>
        <v>0.66876484475366771</v>
      </c>
      <c r="L140" s="22">
        <f t="shared" si="23"/>
        <v>8.2208794300239002E-2</v>
      </c>
      <c r="M140" s="22">
        <f t="shared" si="24"/>
        <v>0.21718546038078484</v>
      </c>
      <c r="N140" s="23">
        <f>SUM((J140-AandeelFiets)^2,(K140-AandeelAuto)^2,(L140-AandeelBus)^2,(M140-AandeelTrein)^2)</f>
        <v>3.7891377213171755E-2</v>
      </c>
      <c r="O140" s="58" t="str">
        <f>IF($N140=LeastSquares,B140,"")</f>
        <v/>
      </c>
      <c r="P140" s="58" t="str">
        <f>IF($N140=LeastSquares,C140,"")</f>
        <v/>
      </c>
      <c r="Q140" s="58" t="str">
        <f>IF($N140=LeastSquares,D140,"")</f>
        <v/>
      </c>
    </row>
    <row r="141" spans="1:17" x14ac:dyDescent="0.25">
      <c r="A141">
        <v>139</v>
      </c>
      <c r="B141" s="51">
        <f t="shared" si="17"/>
        <v>1</v>
      </c>
      <c r="C141" s="51">
        <f t="shared" si="18"/>
        <v>3</v>
      </c>
      <c r="D141" s="51">
        <f t="shared" si="19"/>
        <v>9</v>
      </c>
      <c r="E141" s="14">
        <f>Alfa*($B141*V$3+$C141*V$4+$D141*V$5)</f>
        <v>0.3</v>
      </c>
      <c r="F141" s="14">
        <f>Alfa*($B141*W$3+$C141*W$4+$D141*W$5)</f>
        <v>3.6446808510638293</v>
      </c>
      <c r="G141" s="14">
        <f>Alfa*($B141*X$3+$C141*X$4+$D141*X$5)</f>
        <v>1.3685106382978725</v>
      </c>
      <c r="H141" s="14">
        <f>Alfa*($B141*Y$3+$C141*Y$4+$D141*Y$5)</f>
        <v>2.4299999999999997</v>
      </c>
      <c r="I141" s="19">
        <f t="shared" si="20"/>
        <v>54.908791679752895</v>
      </c>
      <c r="J141" s="22">
        <f t="shared" si="21"/>
        <v>2.4583655299662166E-2</v>
      </c>
      <c r="K141" s="22">
        <f t="shared" si="22"/>
        <v>0.69698413904269441</v>
      </c>
      <c r="L141" s="22">
        <f t="shared" si="23"/>
        <v>7.15640205726321E-2</v>
      </c>
      <c r="M141" s="22">
        <f t="shared" si="24"/>
        <v>0.20686818508501137</v>
      </c>
      <c r="N141" s="23">
        <f>SUM((J141-AandeelFiets)^2,(K141-AandeelAuto)^2,(L141-AandeelBus)^2,(M141-AandeelTrein)^2)</f>
        <v>4.7292921312380873E-2</v>
      </c>
      <c r="O141" s="58" t="str">
        <f>IF($N141=LeastSquares,B141,"")</f>
        <v/>
      </c>
      <c r="P141" s="58" t="str">
        <f>IF($N141=LeastSquares,C141,"")</f>
        <v/>
      </c>
      <c r="Q141" s="58" t="str">
        <f>IF($N141=LeastSquares,D141,"")</f>
        <v/>
      </c>
    </row>
    <row r="142" spans="1:17" x14ac:dyDescent="0.25">
      <c r="A142">
        <v>140</v>
      </c>
      <c r="B142" s="51">
        <f t="shared" si="17"/>
        <v>1</v>
      </c>
      <c r="C142" s="51">
        <f t="shared" si="18"/>
        <v>4</v>
      </c>
      <c r="D142" s="51">
        <f t="shared" si="19"/>
        <v>0</v>
      </c>
      <c r="E142" s="14">
        <f>Alfa*($B142*V$3+$C142*V$4+$D142*V$5)</f>
        <v>0.3</v>
      </c>
      <c r="F142" s="14">
        <f>Alfa*($B142*W$3+$C142*W$4+$D142*W$5)</f>
        <v>1.2446808510638296</v>
      </c>
      <c r="G142" s="14">
        <f>Alfa*($B142*X$3+$C142*X$4+$D142*X$5)</f>
        <v>0.34851063829787232</v>
      </c>
      <c r="H142" s="14">
        <f>Alfa*($B142*Y$3+$C142*Y$4+$D142*Y$5)</f>
        <v>0.72</v>
      </c>
      <c r="I142" s="19">
        <f t="shared" si="20"/>
        <v>8.2930742278001794</v>
      </c>
      <c r="J142" s="22">
        <f t="shared" si="21"/>
        <v>0.16276941101660278</v>
      </c>
      <c r="K142" s="22">
        <f t="shared" si="22"/>
        <v>0.41864168791626133</v>
      </c>
      <c r="L142" s="22">
        <f t="shared" si="23"/>
        <v>0.17086011506917842</v>
      </c>
      <c r="M142" s="22">
        <f t="shared" si="24"/>
        <v>0.24772878599795753</v>
      </c>
      <c r="N142" s="23">
        <f>SUM((J142-AandeelFiets)^2,(K142-AandeelAuto)^2,(L142-AandeelBus)^2,(M142-AandeelTrein)^2)</f>
        <v>2.7590378768061235E-2</v>
      </c>
      <c r="O142" s="58" t="str">
        <f>IF($N142=LeastSquares,B142,"")</f>
        <v/>
      </c>
      <c r="P142" s="58" t="str">
        <f>IF($N142=LeastSquares,C142,"")</f>
        <v/>
      </c>
      <c r="Q142" s="58" t="str">
        <f>IF($N142=LeastSquares,D142,"")</f>
        <v/>
      </c>
    </row>
    <row r="143" spans="1:17" x14ac:dyDescent="0.25">
      <c r="A143">
        <v>141</v>
      </c>
      <c r="B143" s="51">
        <f t="shared" si="17"/>
        <v>1</v>
      </c>
      <c r="C143" s="51">
        <f t="shared" si="18"/>
        <v>4</v>
      </c>
      <c r="D143" s="51">
        <f t="shared" si="19"/>
        <v>1</v>
      </c>
      <c r="E143" s="14">
        <f>Alfa*($B143*V$3+$C143*V$4+$D143*V$5)</f>
        <v>0.3</v>
      </c>
      <c r="F143" s="14">
        <f>Alfa*($B143*W$3+$C143*W$4+$D143*W$5)</f>
        <v>1.5446808510638297</v>
      </c>
      <c r="G143" s="14">
        <f>Alfa*($B143*X$3+$C143*X$4+$D143*X$5)</f>
        <v>0.46851063829787232</v>
      </c>
      <c r="H143" s="14">
        <f>Alfa*($B143*Y$3+$C143*Y$4+$D143*Y$5)</f>
        <v>0.92999999999999983</v>
      </c>
      <c r="I143" s="19">
        <f t="shared" si="20"/>
        <v>10.168456686595917</v>
      </c>
      <c r="J143" s="22">
        <f t="shared" si="21"/>
        <v>0.13274962456745182</v>
      </c>
      <c r="K143" s="22">
        <f t="shared" si="22"/>
        <v>0.46088367674967823</v>
      </c>
      <c r="L143" s="22">
        <f t="shared" si="23"/>
        <v>0.15711459920165277</v>
      </c>
      <c r="M143" s="22">
        <f t="shared" si="24"/>
        <v>0.24925209948121724</v>
      </c>
      <c r="N143" s="23">
        <f>SUM((J143-AandeelFiets)^2,(K143-AandeelAuto)^2,(L143-AandeelBus)^2,(M143-AandeelTrein)^2)</f>
        <v>1.8672740275226078E-2</v>
      </c>
      <c r="O143" s="58" t="str">
        <f>IF($N143=LeastSquares,B143,"")</f>
        <v/>
      </c>
      <c r="P143" s="58" t="str">
        <f>IF($N143=LeastSquares,C143,"")</f>
        <v/>
      </c>
      <c r="Q143" s="58" t="str">
        <f>IF($N143=LeastSquares,D143,"")</f>
        <v/>
      </c>
    </row>
    <row r="144" spans="1:17" x14ac:dyDescent="0.25">
      <c r="A144">
        <v>142</v>
      </c>
      <c r="B144" s="51">
        <f t="shared" si="17"/>
        <v>1</v>
      </c>
      <c r="C144" s="51">
        <f t="shared" si="18"/>
        <v>4</v>
      </c>
      <c r="D144" s="51">
        <f t="shared" si="19"/>
        <v>2</v>
      </c>
      <c r="E144" s="14">
        <f>Alfa*($B144*V$3+$C144*V$4+$D144*V$5)</f>
        <v>0.3</v>
      </c>
      <c r="F144" s="14">
        <f>Alfa*($B144*W$3+$C144*W$4+$D144*W$5)</f>
        <v>1.8446808510638295</v>
      </c>
      <c r="G144" s="14">
        <f>Alfa*($B144*X$3+$C144*X$4+$D144*X$5)</f>
        <v>0.58851063829787231</v>
      </c>
      <c r="H144" s="14">
        <f>Alfa*($B144*Y$3+$C144*Y$4+$D144*Y$5)</f>
        <v>1.1399999999999999</v>
      </c>
      <c r="I144" s="19">
        <f t="shared" si="20"/>
        <v>12.604011303041407</v>
      </c>
      <c r="J144" s="22">
        <f t="shared" si="21"/>
        <v>0.10709755609710346</v>
      </c>
      <c r="K144" s="22">
        <f t="shared" si="22"/>
        <v>0.5019100946698446</v>
      </c>
      <c r="L144" s="22">
        <f t="shared" si="23"/>
        <v>0.1429151069957611</v>
      </c>
      <c r="M144" s="22">
        <f t="shared" si="24"/>
        <v>0.24807724223729088</v>
      </c>
      <c r="N144" s="23">
        <f>SUM((J144-AandeelFiets)^2,(K144-AandeelAuto)^2,(L144-AandeelBus)^2,(M144-AandeelTrein)^2)</f>
        <v>1.4552059172373972E-2</v>
      </c>
      <c r="O144" s="58" t="str">
        <f>IF($N144=LeastSquares,B144,"")</f>
        <v/>
      </c>
      <c r="P144" s="58" t="str">
        <f>IF($N144=LeastSquares,C144,"")</f>
        <v/>
      </c>
      <c r="Q144" s="58" t="str">
        <f>IF($N144=LeastSquares,D144,"")</f>
        <v/>
      </c>
    </row>
    <row r="145" spans="1:17" x14ac:dyDescent="0.25">
      <c r="A145">
        <v>143</v>
      </c>
      <c r="B145" s="51">
        <f t="shared" si="17"/>
        <v>1</v>
      </c>
      <c r="C145" s="51">
        <f t="shared" si="18"/>
        <v>4</v>
      </c>
      <c r="D145" s="51">
        <f t="shared" si="19"/>
        <v>3</v>
      </c>
      <c r="E145" s="14">
        <f>Alfa*($B145*V$3+$C145*V$4+$D145*V$5)</f>
        <v>0.3</v>
      </c>
      <c r="F145" s="14">
        <f>Alfa*($B145*W$3+$C145*W$4+$D145*W$5)</f>
        <v>2.1446808510638298</v>
      </c>
      <c r="G145" s="14">
        <f>Alfa*($B145*X$3+$C145*X$4+$D145*X$5)</f>
        <v>0.70851063829787242</v>
      </c>
      <c r="H145" s="14">
        <f>Alfa*($B145*Y$3+$C145*Y$4+$D145*Y$5)</f>
        <v>1.3499999999999999</v>
      </c>
      <c r="I145" s="19">
        <f t="shared" si="20"/>
        <v>15.777563991918536</v>
      </c>
      <c r="J145" s="22">
        <f t="shared" si="21"/>
        <v>8.5555590727910705E-2</v>
      </c>
      <c r="K145" s="22">
        <f t="shared" si="22"/>
        <v>0.54123155471132411</v>
      </c>
      <c r="L145" s="22">
        <f t="shared" si="23"/>
        <v>0.12872482506059668</v>
      </c>
      <c r="M145" s="22">
        <f t="shared" si="24"/>
        <v>0.24448802950016843</v>
      </c>
      <c r="N145" s="23">
        <f>SUM((J145-AandeelFiets)^2,(K145-AandeelAuto)^2,(L145-AandeelBus)^2,(M145-AandeelTrein)^2)</f>
        <v>1.4422093591251985E-2</v>
      </c>
      <c r="O145" s="58" t="str">
        <f>IF($N145=LeastSquares,B145,"")</f>
        <v/>
      </c>
      <c r="P145" s="58" t="str">
        <f>IF($N145=LeastSquares,C145,"")</f>
        <v/>
      </c>
      <c r="Q145" s="58" t="str">
        <f>IF($N145=LeastSquares,D145,"")</f>
        <v/>
      </c>
    </row>
    <row r="146" spans="1:17" x14ac:dyDescent="0.25">
      <c r="A146">
        <v>144</v>
      </c>
      <c r="B146" s="51">
        <f t="shared" si="17"/>
        <v>1</v>
      </c>
      <c r="C146" s="51">
        <f t="shared" si="18"/>
        <v>4</v>
      </c>
      <c r="D146" s="51">
        <f t="shared" si="19"/>
        <v>4</v>
      </c>
      <c r="E146" s="14">
        <f>Alfa*($B146*V$3+$C146*V$4+$D146*V$5)</f>
        <v>0.3</v>
      </c>
      <c r="F146" s="14">
        <f>Alfa*($B146*W$3+$C146*W$4+$D146*W$5)</f>
        <v>2.4446808510638296</v>
      </c>
      <c r="G146" s="14">
        <f>Alfa*($B146*X$3+$C146*X$4+$D146*X$5)</f>
        <v>0.8285106382978723</v>
      </c>
      <c r="H146" s="14">
        <f>Alfa*($B146*Y$3+$C146*Y$4+$D146*Y$5)</f>
        <v>1.5599999999999998</v>
      </c>
      <c r="I146" s="19">
        <f t="shared" si="20"/>
        <v>19.925455977497627</v>
      </c>
      <c r="J146" s="22">
        <f t="shared" si="21"/>
        <v>6.7745441263699885E-2</v>
      </c>
      <c r="K146" s="22">
        <f t="shared" si="22"/>
        <v>0.57849969588571282</v>
      </c>
      <c r="L146" s="22">
        <f t="shared" si="23"/>
        <v>0.11492362854849038</v>
      </c>
      <c r="M146" s="22">
        <f t="shared" si="24"/>
        <v>0.23883123430209691</v>
      </c>
      <c r="N146" s="23">
        <f>SUM((J146-AandeelFiets)^2,(K146-AandeelAuto)^2,(L146-AandeelBus)^2,(M146-AandeelTrein)^2)</f>
        <v>1.750836049663938E-2</v>
      </c>
      <c r="O146" s="58" t="str">
        <f>IF($N146=LeastSquares,B146,"")</f>
        <v/>
      </c>
      <c r="P146" s="58" t="str">
        <f>IF($N146=LeastSquares,C146,"")</f>
        <v/>
      </c>
      <c r="Q146" s="58" t="str">
        <f>IF($N146=LeastSquares,D146,"")</f>
        <v/>
      </c>
    </row>
    <row r="147" spans="1:17" x14ac:dyDescent="0.25">
      <c r="A147">
        <v>145</v>
      </c>
      <c r="B147" s="51">
        <f t="shared" si="17"/>
        <v>1</v>
      </c>
      <c r="C147" s="51">
        <f t="shared" si="18"/>
        <v>4</v>
      </c>
      <c r="D147" s="51">
        <f t="shared" si="19"/>
        <v>5</v>
      </c>
      <c r="E147" s="14">
        <f>Alfa*($B147*V$3+$C147*V$4+$D147*V$5)</f>
        <v>0.3</v>
      </c>
      <c r="F147" s="14">
        <f>Alfa*($B147*W$3+$C147*W$4+$D147*W$5)</f>
        <v>2.7446808510638294</v>
      </c>
      <c r="G147" s="14">
        <f>Alfa*($B147*X$3+$C147*X$4+$D147*X$5)</f>
        <v>0.9485106382978723</v>
      </c>
      <c r="H147" s="14">
        <f>Alfa*($B147*Y$3+$C147*Y$4+$D147*Y$5)</f>
        <v>1.77</v>
      </c>
      <c r="I147" s="19">
        <f t="shared" si="20"/>
        <v>25.362220932517083</v>
      </c>
      <c r="J147" s="22">
        <f t="shared" si="21"/>
        <v>5.3223209874547685E-2</v>
      </c>
      <c r="K147" s="22">
        <f t="shared" si="22"/>
        <v>0.61349703309491133</v>
      </c>
      <c r="L147" s="22">
        <f t="shared" si="23"/>
        <v>0.10179950232400077</v>
      </c>
      <c r="M147" s="22">
        <f t="shared" si="24"/>
        <v>0.23148025470654027</v>
      </c>
      <c r="N147" s="23">
        <f>SUM((J147-AandeelFiets)^2,(K147-AandeelAuto)^2,(L147-AandeelBus)^2,(M147-AandeelTrein)^2)</f>
        <v>2.3109376852426138E-2</v>
      </c>
      <c r="O147" s="58" t="str">
        <f>IF($N147=LeastSquares,B147,"")</f>
        <v/>
      </c>
      <c r="P147" s="58" t="str">
        <f>IF($N147=LeastSquares,C147,"")</f>
        <v/>
      </c>
      <c r="Q147" s="58" t="str">
        <f>IF($N147=LeastSquares,D147,"")</f>
        <v/>
      </c>
    </row>
    <row r="148" spans="1:17" x14ac:dyDescent="0.25">
      <c r="A148">
        <v>146</v>
      </c>
      <c r="B148" s="51">
        <f t="shared" si="17"/>
        <v>1</v>
      </c>
      <c r="C148" s="51">
        <f t="shared" si="18"/>
        <v>4</v>
      </c>
      <c r="D148" s="51">
        <f t="shared" si="19"/>
        <v>6</v>
      </c>
      <c r="E148" s="14">
        <f>Alfa*($B148*V$3+$C148*V$4+$D148*V$5)</f>
        <v>0.3</v>
      </c>
      <c r="F148" s="14">
        <f>Alfa*($B148*W$3+$C148*W$4+$D148*W$5)</f>
        <v>3.0446808510638297</v>
      </c>
      <c r="G148" s="14">
        <f>Alfa*($B148*X$3+$C148*X$4+$D148*X$5)</f>
        <v>1.0685106382978724</v>
      </c>
      <c r="H148" s="14">
        <f>Alfa*($B148*Y$3+$C148*Y$4+$D148*Y$5)</f>
        <v>1.9799999999999998</v>
      </c>
      <c r="I148" s="19">
        <f t="shared" si="20"/>
        <v>32.50696941363752</v>
      </c>
      <c r="J148" s="22">
        <f t="shared" si="21"/>
        <v>4.152521234445504E-2</v>
      </c>
      <c r="K148" s="22">
        <f t="shared" si="22"/>
        <v>0.64611765792126619</v>
      </c>
      <c r="L148" s="22">
        <f t="shared" si="23"/>
        <v>8.9551278687380262E-2</v>
      </c>
      <c r="M148" s="22">
        <f t="shared" si="24"/>
        <v>0.2228058510468986</v>
      </c>
      <c r="N148" s="23">
        <f>SUM((J148-AandeelFiets)^2,(K148-AandeelAuto)^2,(L148-AandeelBus)^2,(M148-AandeelTrein)^2)</f>
        <v>3.0616074782705713E-2</v>
      </c>
      <c r="O148" s="58" t="str">
        <f>IF($N148=LeastSquares,B148,"")</f>
        <v/>
      </c>
      <c r="P148" s="58" t="str">
        <f>IF($N148=LeastSquares,C148,"")</f>
        <v/>
      </c>
      <c r="Q148" s="58" t="str">
        <f>IF($N148=LeastSquares,D148,"")</f>
        <v/>
      </c>
    </row>
    <row r="149" spans="1:17" x14ac:dyDescent="0.25">
      <c r="A149">
        <v>147</v>
      </c>
      <c r="B149" s="51">
        <f t="shared" si="17"/>
        <v>1</v>
      </c>
      <c r="C149" s="51">
        <f t="shared" si="18"/>
        <v>4</v>
      </c>
      <c r="D149" s="51">
        <f t="shared" si="19"/>
        <v>7</v>
      </c>
      <c r="E149" s="14">
        <f>Alfa*($B149*V$3+$C149*V$4+$D149*V$5)</f>
        <v>0.3</v>
      </c>
      <c r="F149" s="14">
        <f>Alfa*($B149*W$3+$C149*W$4+$D149*W$5)</f>
        <v>3.3446808510638295</v>
      </c>
      <c r="G149" s="14">
        <f>Alfa*($B149*X$3+$C149*X$4+$D149*X$5)</f>
        <v>1.1885106382978723</v>
      </c>
      <c r="H149" s="14">
        <f>Alfa*($B149*Y$3+$C149*Y$4+$D149*Y$5)</f>
        <v>2.1899999999999995</v>
      </c>
      <c r="I149" s="19">
        <f t="shared" si="20"/>
        <v>41.918786983980226</v>
      </c>
      <c r="J149" s="22">
        <f t="shared" si="21"/>
        <v>3.2201762138104523E-2</v>
      </c>
      <c r="K149" s="22">
        <f t="shared" si="22"/>
        <v>0.67634413834850737</v>
      </c>
      <c r="L149" s="22">
        <f t="shared" si="23"/>
        <v>7.8298763742020466E-2</v>
      </c>
      <c r="M149" s="22">
        <f t="shared" si="24"/>
        <v>0.21315533577136772</v>
      </c>
      <c r="N149" s="23">
        <f>SUM((J149-AandeelFiets)^2,(K149-AandeelAuto)^2,(L149-AandeelBus)^2,(M149-AandeelTrein)^2)</f>
        <v>3.9515678479280975E-2</v>
      </c>
      <c r="O149" s="58" t="str">
        <f>IF($N149=LeastSquares,B149,"")</f>
        <v/>
      </c>
      <c r="P149" s="58" t="str">
        <f>IF($N149=LeastSquares,C149,"")</f>
        <v/>
      </c>
      <c r="Q149" s="58" t="str">
        <f>IF($N149=LeastSquares,D149,"")</f>
        <v/>
      </c>
    </row>
    <row r="150" spans="1:17" x14ac:dyDescent="0.25">
      <c r="A150">
        <v>148</v>
      </c>
      <c r="B150" s="51">
        <f t="shared" si="17"/>
        <v>1</v>
      </c>
      <c r="C150" s="51">
        <f t="shared" si="18"/>
        <v>4</v>
      </c>
      <c r="D150" s="51">
        <f t="shared" si="19"/>
        <v>8</v>
      </c>
      <c r="E150" s="14">
        <f>Alfa*($B150*V$3+$C150*V$4+$D150*V$5)</f>
        <v>0.3</v>
      </c>
      <c r="F150" s="14">
        <f>Alfa*($B150*W$3+$C150*W$4+$D150*W$5)</f>
        <v>3.6446808510638293</v>
      </c>
      <c r="G150" s="14">
        <f>Alfa*($B150*X$3+$C150*X$4+$D150*X$5)</f>
        <v>1.3085106382978724</v>
      </c>
      <c r="H150" s="14">
        <f>Alfa*($B150*Y$3+$C150*Y$4+$D150*Y$5)</f>
        <v>2.4</v>
      </c>
      <c r="I150" s="19">
        <f t="shared" si="20"/>
        <v>54.344250070500799</v>
      </c>
      <c r="J150" s="22">
        <f t="shared" si="21"/>
        <v>2.483903643577437E-2</v>
      </c>
      <c r="K150" s="22">
        <f t="shared" si="22"/>
        <v>0.70422458392817711</v>
      </c>
      <c r="L150" s="22">
        <f t="shared" si="23"/>
        <v>6.8096587637056213E-2</v>
      </c>
      <c r="M150" s="22">
        <f t="shared" si="24"/>
        <v>0.20283979199899224</v>
      </c>
      <c r="N150" s="23">
        <f>SUM((J150-AandeelFiets)^2,(K150-AandeelAuto)^2,(L150-AandeelBus)^2,(M150-AandeelTrein)^2)</f>
        <v>4.9386139624148492E-2</v>
      </c>
      <c r="O150" s="58" t="str">
        <f>IF($N150=LeastSquares,B150,"")</f>
        <v/>
      </c>
      <c r="P150" s="58" t="str">
        <f>IF($N150=LeastSquares,C150,"")</f>
        <v/>
      </c>
      <c r="Q150" s="58" t="str">
        <f>IF($N150=LeastSquares,D150,"")</f>
        <v/>
      </c>
    </row>
    <row r="151" spans="1:17" x14ac:dyDescent="0.25">
      <c r="A151">
        <v>149</v>
      </c>
      <c r="B151" s="51">
        <f t="shared" si="17"/>
        <v>1</v>
      </c>
      <c r="C151" s="51">
        <f t="shared" si="18"/>
        <v>4</v>
      </c>
      <c r="D151" s="51">
        <f t="shared" si="19"/>
        <v>9</v>
      </c>
      <c r="E151" s="14">
        <f>Alfa*($B151*V$3+$C151*V$4+$D151*V$5)</f>
        <v>0.3</v>
      </c>
      <c r="F151" s="14">
        <f>Alfa*($B151*W$3+$C151*W$4+$D151*W$5)</f>
        <v>3.9446808510638296</v>
      </c>
      <c r="G151" s="14">
        <f>Alfa*($B151*X$3+$C151*X$4+$D151*X$5)</f>
        <v>1.4285106382978725</v>
      </c>
      <c r="H151" s="14">
        <f>Alfa*($B151*Y$3+$C151*Y$4+$D151*Y$5)</f>
        <v>2.61</v>
      </c>
      <c r="I151" s="19">
        <f t="shared" si="20"/>
        <v>70.781238184347785</v>
      </c>
      <c r="J151" s="22">
        <f t="shared" si="21"/>
        <v>1.9070856094101279E-2</v>
      </c>
      <c r="K151" s="22">
        <f t="shared" si="22"/>
        <v>0.729852283181603</v>
      </c>
      <c r="L151" s="22">
        <f t="shared" si="23"/>
        <v>5.8948957897665612E-2</v>
      </c>
      <c r="M151" s="22">
        <f t="shared" si="24"/>
        <v>0.19212790282663</v>
      </c>
      <c r="N151" s="23">
        <f>SUM((J151-AandeelFiets)^2,(K151-AandeelAuto)^2,(L151-AandeelBus)^2,(M151-AandeelTrein)^2)</f>
        <v>5.988588212762138E-2</v>
      </c>
      <c r="O151" s="58" t="str">
        <f>IF($N151=LeastSquares,B151,"")</f>
        <v/>
      </c>
      <c r="P151" s="58" t="str">
        <f>IF($N151=LeastSquares,C151,"")</f>
        <v/>
      </c>
      <c r="Q151" s="58" t="str">
        <f>IF($N151=LeastSquares,D151,"")</f>
        <v/>
      </c>
    </row>
    <row r="152" spans="1:17" x14ac:dyDescent="0.25">
      <c r="A152">
        <v>150</v>
      </c>
      <c r="B152" s="51">
        <f t="shared" si="17"/>
        <v>1</v>
      </c>
      <c r="C152" s="51">
        <f t="shared" si="18"/>
        <v>5</v>
      </c>
      <c r="D152" s="51">
        <f t="shared" si="19"/>
        <v>0</v>
      </c>
      <c r="E152" s="14">
        <f>Alfa*($B152*V$3+$C152*V$4+$D152*V$5)</f>
        <v>0.3</v>
      </c>
      <c r="F152" s="14">
        <f>Alfa*($B152*W$3+$C152*W$4+$D152*W$5)</f>
        <v>1.5446808510638297</v>
      </c>
      <c r="G152" s="14">
        <f>Alfa*($B152*X$3+$C152*X$4+$D152*X$5)</f>
        <v>0.40851063829787232</v>
      </c>
      <c r="H152" s="14">
        <f>Alfa*($B152*Y$3+$C152*Y$4+$D152*Y$5)</f>
        <v>0.89999999999999991</v>
      </c>
      <c r="I152" s="19">
        <f t="shared" si="20"/>
        <v>10.000512882113689</v>
      </c>
      <c r="J152" s="22">
        <f t="shared" si="21"/>
        <v>0.13497895792827574</v>
      </c>
      <c r="K152" s="22">
        <f t="shared" si="22"/>
        <v>0.46862353559587161</v>
      </c>
      <c r="L152" s="22">
        <f t="shared" si="23"/>
        <v>0.15044980957762205</v>
      </c>
      <c r="M152" s="22">
        <f t="shared" si="24"/>
        <v>0.24594769689823073</v>
      </c>
      <c r="N152" s="23">
        <f>SUM((J152-AandeelFiets)^2,(K152-AandeelAuto)^2,(L152-AandeelBus)^2,(M152-AandeelTrein)^2)</f>
        <v>1.6162799852129463E-2</v>
      </c>
      <c r="O152" s="58" t="str">
        <f>IF($N152=LeastSquares,B152,"")</f>
        <v/>
      </c>
      <c r="P152" s="58" t="str">
        <f>IF($N152=LeastSquares,C152,"")</f>
        <v/>
      </c>
      <c r="Q152" s="58" t="str">
        <f>IF($N152=LeastSquares,D152,"")</f>
        <v/>
      </c>
    </row>
    <row r="153" spans="1:17" x14ac:dyDescent="0.25">
      <c r="A153">
        <v>151</v>
      </c>
      <c r="B153" s="51">
        <f t="shared" si="17"/>
        <v>1</v>
      </c>
      <c r="C153" s="51">
        <f t="shared" si="18"/>
        <v>5</v>
      </c>
      <c r="D153" s="51">
        <f t="shared" si="19"/>
        <v>1</v>
      </c>
      <c r="E153" s="14">
        <f>Alfa*($B153*V$3+$C153*V$4+$D153*V$5)</f>
        <v>0.3</v>
      </c>
      <c r="F153" s="14">
        <f>Alfa*($B153*W$3+$C153*W$4+$D153*W$5)</f>
        <v>1.8446808510638295</v>
      </c>
      <c r="G153" s="14">
        <f>Alfa*($B153*X$3+$C153*X$4+$D153*X$5)</f>
        <v>0.52851063829787237</v>
      </c>
      <c r="H153" s="14">
        <f>Alfa*($B153*Y$3+$C153*Y$4+$D153*Y$5)</f>
        <v>1.1100000000000001</v>
      </c>
      <c r="I153" s="19">
        <f t="shared" si="20"/>
        <v>12.40670157559382</v>
      </c>
      <c r="J153" s="22">
        <f t="shared" si="21"/>
        <v>0.10880077991328611</v>
      </c>
      <c r="K153" s="22">
        <f t="shared" si="22"/>
        <v>0.50989221170386057</v>
      </c>
      <c r="L153" s="22">
        <f t="shared" si="23"/>
        <v>0.13673286625914852</v>
      </c>
      <c r="M153" s="22">
        <f t="shared" si="24"/>
        <v>0.24457414212370485</v>
      </c>
      <c r="N153" s="23">
        <f>SUM((J153-AandeelFiets)^2,(K153-AandeelAuto)^2,(L153-AandeelBus)^2,(M153-AandeelTrein)^2)</f>
        <v>1.278675355043718E-2</v>
      </c>
      <c r="O153" s="58" t="str">
        <f>IF($N153=LeastSquares,B153,"")</f>
        <v/>
      </c>
      <c r="P153" s="58" t="str">
        <f>IF($N153=LeastSquares,C153,"")</f>
        <v/>
      </c>
      <c r="Q153" s="58" t="str">
        <f>IF($N153=LeastSquares,D153,"")</f>
        <v/>
      </c>
    </row>
    <row r="154" spans="1:17" x14ac:dyDescent="0.25">
      <c r="A154">
        <v>152</v>
      </c>
      <c r="B154" s="51">
        <f t="shared" si="17"/>
        <v>1</v>
      </c>
      <c r="C154" s="51">
        <f t="shared" si="18"/>
        <v>5</v>
      </c>
      <c r="D154" s="51">
        <f t="shared" si="19"/>
        <v>2</v>
      </c>
      <c r="E154" s="14">
        <f>Alfa*($B154*V$3+$C154*V$4+$D154*V$5)</f>
        <v>0.3</v>
      </c>
      <c r="F154" s="14">
        <f>Alfa*($B154*W$3+$C154*W$4+$D154*W$5)</f>
        <v>2.1446808510638298</v>
      </c>
      <c r="G154" s="14">
        <f>Alfa*($B154*X$3+$C154*X$4+$D154*X$5)</f>
        <v>0.64851063829787237</v>
      </c>
      <c r="H154" s="14">
        <f>Alfa*($B154*Y$3+$C154*Y$4+$D154*Y$5)</f>
        <v>1.32</v>
      </c>
      <c r="I154" s="19">
        <f t="shared" si="20"/>
        <v>15.545285693074991</v>
      </c>
      <c r="J154" s="22">
        <f t="shared" si="21"/>
        <v>8.6833965886991007E-2</v>
      </c>
      <c r="K154" s="22">
        <f t="shared" si="22"/>
        <v>0.54931865888495768</v>
      </c>
      <c r="L154" s="22">
        <f t="shared" si="23"/>
        <v>0.12303987569599335</v>
      </c>
      <c r="M154" s="22">
        <f t="shared" si="24"/>
        <v>0.24080749953205793</v>
      </c>
      <c r="N154" s="23">
        <f>SUM((J154-AandeelFiets)^2,(K154-AandeelAuto)^2,(L154-AandeelBus)^2,(M154-AandeelTrein)^2)</f>
        <v>1.3456146280671872E-2</v>
      </c>
      <c r="O154" s="58" t="str">
        <f>IF($N154=LeastSquares,B154,"")</f>
        <v/>
      </c>
      <c r="P154" s="58" t="str">
        <f>IF($N154=LeastSquares,C154,"")</f>
        <v/>
      </c>
      <c r="Q154" s="58" t="str">
        <f>IF($N154=LeastSquares,D154,"")</f>
        <v/>
      </c>
    </row>
    <row r="155" spans="1:17" x14ac:dyDescent="0.25">
      <c r="A155">
        <v>153</v>
      </c>
      <c r="B155" s="51">
        <f t="shared" si="17"/>
        <v>1</v>
      </c>
      <c r="C155" s="51">
        <f t="shared" si="18"/>
        <v>5</v>
      </c>
      <c r="D155" s="51">
        <f t="shared" si="19"/>
        <v>3</v>
      </c>
      <c r="E155" s="14">
        <f>Alfa*($B155*V$3+$C155*V$4+$D155*V$5)</f>
        <v>0.3</v>
      </c>
      <c r="F155" s="14">
        <f>Alfa*($B155*W$3+$C155*W$4+$D155*W$5)</f>
        <v>2.4446808510638296</v>
      </c>
      <c r="G155" s="14">
        <f>Alfa*($B155*X$3+$C155*X$4+$D155*X$5)</f>
        <v>0.76851063829787247</v>
      </c>
      <c r="H155" s="14">
        <f>Alfa*($B155*Y$3+$C155*Y$4+$D155*Y$5)</f>
        <v>1.5299999999999998</v>
      </c>
      <c r="I155" s="19">
        <f t="shared" si="20"/>
        <v>19.651457828089434</v>
      </c>
      <c r="J155" s="22">
        <f t="shared" si="21"/>
        <v>6.8690008618421158E-2</v>
      </c>
      <c r="K155" s="22">
        <f t="shared" si="22"/>
        <v>0.58656565452819687</v>
      </c>
      <c r="L155" s="22">
        <f t="shared" si="23"/>
        <v>0.10974005052004734</v>
      </c>
      <c r="M155" s="22">
        <f t="shared" si="24"/>
        <v>0.23500428633333467</v>
      </c>
      <c r="N155" s="23">
        <f>SUM((J155-AandeelFiets)^2,(K155-AandeelAuto)^2,(L155-AandeelBus)^2,(M155-AandeelTrein)^2)</f>
        <v>1.7331670976515071E-2</v>
      </c>
      <c r="O155" s="58" t="str">
        <f>IF($N155=LeastSquares,B155,"")</f>
        <v/>
      </c>
      <c r="P155" s="58" t="str">
        <f>IF($N155=LeastSquares,C155,"")</f>
        <v/>
      </c>
      <c r="Q155" s="58" t="str">
        <f>IF($N155=LeastSquares,D155,"")</f>
        <v/>
      </c>
    </row>
    <row r="156" spans="1:17" x14ac:dyDescent="0.25">
      <c r="A156">
        <v>154</v>
      </c>
      <c r="B156" s="51">
        <f t="shared" si="17"/>
        <v>1</v>
      </c>
      <c r="C156" s="51">
        <f t="shared" si="18"/>
        <v>5</v>
      </c>
      <c r="D156" s="51">
        <f t="shared" si="19"/>
        <v>4</v>
      </c>
      <c r="E156" s="14">
        <f>Alfa*($B156*V$3+$C156*V$4+$D156*V$5)</f>
        <v>0.3</v>
      </c>
      <c r="F156" s="14">
        <f>Alfa*($B156*W$3+$C156*W$4+$D156*W$5)</f>
        <v>2.7446808510638294</v>
      </c>
      <c r="G156" s="14">
        <f>Alfa*($B156*X$3+$C156*X$4+$D156*X$5)</f>
        <v>0.88851063829787225</v>
      </c>
      <c r="H156" s="14">
        <f>Alfa*($B156*Y$3+$C156*Y$4+$D156*Y$5)</f>
        <v>1.74</v>
      </c>
      <c r="I156" s="19">
        <f t="shared" si="20"/>
        <v>25.038355086952286</v>
      </c>
      <c r="J156" s="22">
        <f t="shared" si="21"/>
        <v>5.3911640876098399E-2</v>
      </c>
      <c r="K156" s="22">
        <f t="shared" si="22"/>
        <v>0.6214324879075287</v>
      </c>
      <c r="L156" s="22">
        <f t="shared" si="23"/>
        <v>9.7111234083204018E-2</v>
      </c>
      <c r="M156" s="22">
        <f t="shared" si="24"/>
        <v>0.22754463713316886</v>
      </c>
      <c r="N156" s="23">
        <f>SUM((J156-AandeelFiets)^2,(K156-AandeelAuto)^2,(L156-AandeelBus)^2,(M156-AandeelTrein)^2)</f>
        <v>2.3665281063384523E-2</v>
      </c>
      <c r="O156" s="58" t="str">
        <f>IF($N156=LeastSquares,B156,"")</f>
        <v/>
      </c>
      <c r="P156" s="58" t="str">
        <f>IF($N156=LeastSquares,C156,"")</f>
        <v/>
      </c>
      <c r="Q156" s="58" t="str">
        <f>IF($N156=LeastSquares,D156,"")</f>
        <v/>
      </c>
    </row>
    <row r="157" spans="1:17" x14ac:dyDescent="0.25">
      <c r="A157">
        <v>155</v>
      </c>
      <c r="B157" s="51">
        <f t="shared" si="17"/>
        <v>1</v>
      </c>
      <c r="C157" s="51">
        <f t="shared" si="18"/>
        <v>5</v>
      </c>
      <c r="D157" s="51">
        <f t="shared" si="19"/>
        <v>5</v>
      </c>
      <c r="E157" s="14">
        <f>Alfa*($B157*V$3+$C157*V$4+$D157*V$5)</f>
        <v>0.3</v>
      </c>
      <c r="F157" s="14">
        <f>Alfa*($B157*W$3+$C157*W$4+$D157*W$5)</f>
        <v>3.0446808510638297</v>
      </c>
      <c r="G157" s="14">
        <f>Alfa*($B157*X$3+$C157*X$4+$D157*X$5)</f>
        <v>1.0085106382978724</v>
      </c>
      <c r="H157" s="14">
        <f>Alfa*($B157*Y$3+$C157*Y$4+$D157*Y$5)</f>
        <v>1.95</v>
      </c>
      <c r="I157" s="19">
        <f t="shared" si="20"/>
        <v>32.12338819747135</v>
      </c>
      <c r="J157" s="22">
        <f t="shared" si="21"/>
        <v>4.2021059524544789E-2</v>
      </c>
      <c r="K157" s="22">
        <f t="shared" si="22"/>
        <v>0.65383286515558237</v>
      </c>
      <c r="L157" s="22">
        <f t="shared" si="23"/>
        <v>8.5343266058844444E-2</v>
      </c>
      <c r="M157" s="22">
        <f t="shared" si="24"/>
        <v>0.21880280926102835</v>
      </c>
      <c r="N157" s="23">
        <f>SUM((J157-AandeelFiets)^2,(K157-AandeelAuto)^2,(L157-AandeelBus)^2,(M157-AandeelTrein)^2)</f>
        <v>3.1818732676094384E-2</v>
      </c>
      <c r="O157" s="58" t="str">
        <f>IF($N157=LeastSquares,B157,"")</f>
        <v/>
      </c>
      <c r="P157" s="58" t="str">
        <f>IF($N157=LeastSquares,C157,"")</f>
        <v/>
      </c>
      <c r="Q157" s="58" t="str">
        <f>IF($N157=LeastSquares,D157,"")</f>
        <v/>
      </c>
    </row>
    <row r="158" spans="1:17" x14ac:dyDescent="0.25">
      <c r="A158">
        <v>156</v>
      </c>
      <c r="B158" s="51">
        <f t="shared" si="17"/>
        <v>1</v>
      </c>
      <c r="C158" s="51">
        <f t="shared" si="18"/>
        <v>5</v>
      </c>
      <c r="D158" s="51">
        <f t="shared" si="19"/>
        <v>6</v>
      </c>
      <c r="E158" s="14">
        <f>Alfa*($B158*V$3+$C158*V$4+$D158*V$5)</f>
        <v>0.3</v>
      </c>
      <c r="F158" s="14">
        <f>Alfa*($B158*W$3+$C158*W$4+$D158*W$5)</f>
        <v>3.3446808510638295</v>
      </c>
      <c r="G158" s="14">
        <f>Alfa*($B158*X$3+$C158*X$4+$D158*X$5)</f>
        <v>1.1285106382978725</v>
      </c>
      <c r="H158" s="14">
        <f>Alfa*($B158*Y$3+$C158*Y$4+$D158*Y$5)</f>
        <v>2.1599999999999997</v>
      </c>
      <c r="I158" s="19">
        <f t="shared" si="20"/>
        <v>41.463571708910742</v>
      </c>
      <c r="J158" s="22">
        <f t="shared" si="21"/>
        <v>3.2555294971993727E-2</v>
      </c>
      <c r="K158" s="22">
        <f t="shared" si="22"/>
        <v>0.68376950404400016</v>
      </c>
      <c r="L158" s="22">
        <f t="shared" si="23"/>
        <v>7.4548555567688274E-2</v>
      </c>
      <c r="M158" s="22">
        <f t="shared" si="24"/>
        <v>0.20912664541631804</v>
      </c>
      <c r="N158" s="23">
        <f>SUM((J158-AandeelFiets)^2,(K158-AandeelAuto)^2,(L158-AandeelBus)^2,(M158-AandeelTrein)^2)</f>
        <v>4.1264588243257593E-2</v>
      </c>
      <c r="O158" s="58" t="str">
        <f>IF($N158=LeastSquares,B158,"")</f>
        <v/>
      </c>
      <c r="P158" s="58" t="str">
        <f>IF($N158=LeastSquares,C158,"")</f>
        <v/>
      </c>
      <c r="Q158" s="58" t="str">
        <f>IF($N158=LeastSquares,D158,"")</f>
        <v/>
      </c>
    </row>
    <row r="159" spans="1:17" x14ac:dyDescent="0.25">
      <c r="A159">
        <v>157</v>
      </c>
      <c r="B159" s="51">
        <f t="shared" si="17"/>
        <v>1</v>
      </c>
      <c r="C159" s="51">
        <f t="shared" si="18"/>
        <v>5</v>
      </c>
      <c r="D159" s="51">
        <f t="shared" si="19"/>
        <v>7</v>
      </c>
      <c r="E159" s="14">
        <f>Alfa*($B159*V$3+$C159*V$4+$D159*V$5)</f>
        <v>0.3</v>
      </c>
      <c r="F159" s="14">
        <f>Alfa*($B159*W$3+$C159*W$4+$D159*W$5)</f>
        <v>3.6446808510638293</v>
      </c>
      <c r="G159" s="14">
        <f>Alfa*($B159*X$3+$C159*X$4+$D159*X$5)</f>
        <v>1.2485106382978723</v>
      </c>
      <c r="H159" s="14">
        <f>Alfa*($B159*Y$3+$C159*Y$4+$D159*Y$5)</f>
        <v>2.3699999999999997</v>
      </c>
      <c r="I159" s="19">
        <f t="shared" si="20"/>
        <v>53.802956430023237</v>
      </c>
      <c r="J159" s="22">
        <f t="shared" si="21"/>
        <v>2.508893371559694E-2</v>
      </c>
      <c r="K159" s="22">
        <f t="shared" si="22"/>
        <v>0.7113095531202337</v>
      </c>
      <c r="L159" s="22">
        <f t="shared" si="23"/>
        <v>6.4776151252613393E-2</v>
      </c>
      <c r="M159" s="22">
        <f t="shared" si="24"/>
        <v>0.19882536191155598</v>
      </c>
      <c r="N159" s="23">
        <f>SUM((J159-AandeelFiets)^2,(K159-AandeelAuto)^2,(L159-AandeelBus)^2,(M159-AandeelTrein)^2)</f>
        <v>5.1577071257569683E-2</v>
      </c>
      <c r="O159" s="58" t="str">
        <f>IF($N159=LeastSquares,B159,"")</f>
        <v/>
      </c>
      <c r="P159" s="58" t="str">
        <f>IF($N159=LeastSquares,C159,"")</f>
        <v/>
      </c>
      <c r="Q159" s="58" t="str">
        <f>IF($N159=LeastSquares,D159,"")</f>
        <v/>
      </c>
    </row>
    <row r="160" spans="1:17" x14ac:dyDescent="0.25">
      <c r="A160">
        <v>158</v>
      </c>
      <c r="B160" s="51">
        <f t="shared" si="17"/>
        <v>1</v>
      </c>
      <c r="C160" s="51">
        <f t="shared" si="18"/>
        <v>5</v>
      </c>
      <c r="D160" s="51">
        <f t="shared" si="19"/>
        <v>8</v>
      </c>
      <c r="E160" s="14">
        <f>Alfa*($B160*V$3+$C160*V$4+$D160*V$5)</f>
        <v>0.3</v>
      </c>
      <c r="F160" s="14">
        <f>Alfa*($B160*W$3+$C160*W$4+$D160*W$5)</f>
        <v>3.9446808510638296</v>
      </c>
      <c r="G160" s="14">
        <f>Alfa*($B160*X$3+$C160*X$4+$D160*X$5)</f>
        <v>1.3685106382978725</v>
      </c>
      <c r="H160" s="14">
        <f>Alfa*($B160*Y$3+$C160*Y$4+$D160*Y$5)</f>
        <v>2.5799999999999996</v>
      </c>
      <c r="I160" s="19">
        <f t="shared" si="20"/>
        <v>70.136339159889658</v>
      </c>
      <c r="J160" s="22">
        <f t="shared" si="21"/>
        <v>1.9246211361256437E-2</v>
      </c>
      <c r="K160" s="22">
        <f t="shared" si="22"/>
        <v>0.73656322691006504</v>
      </c>
      <c r="L160" s="22">
        <f t="shared" si="23"/>
        <v>5.6026504155430014E-2</v>
      </c>
      <c r="M160" s="22">
        <f t="shared" si="24"/>
        <v>0.18816405757324839</v>
      </c>
      <c r="N160" s="23">
        <f>SUM((J160-AandeelFiets)^2,(K160-AandeelAuto)^2,(L160-AandeelBus)^2,(M160-AandeelTrein)^2)</f>
        <v>6.2418364733595834E-2</v>
      </c>
      <c r="O160" s="58" t="str">
        <f>IF($N160=LeastSquares,B160,"")</f>
        <v/>
      </c>
      <c r="P160" s="58" t="str">
        <f>IF($N160=LeastSquares,C160,"")</f>
        <v/>
      </c>
      <c r="Q160" s="58" t="str">
        <f>IF($N160=LeastSquares,D160,"")</f>
        <v/>
      </c>
    </row>
    <row r="161" spans="1:17" x14ac:dyDescent="0.25">
      <c r="A161">
        <v>159</v>
      </c>
      <c r="B161" s="51">
        <f t="shared" si="17"/>
        <v>1</v>
      </c>
      <c r="C161" s="51">
        <f t="shared" si="18"/>
        <v>5</v>
      </c>
      <c r="D161" s="51">
        <f t="shared" si="19"/>
        <v>9</v>
      </c>
      <c r="E161" s="14">
        <f>Alfa*($B161*V$3+$C161*V$4+$D161*V$5)</f>
        <v>0.3</v>
      </c>
      <c r="F161" s="14">
        <f>Alfa*($B161*W$3+$C161*W$4+$D161*W$5)</f>
        <v>4.2446808510638299</v>
      </c>
      <c r="G161" s="14">
        <f>Alfa*($B161*X$3+$C161*X$4+$D161*X$5)</f>
        <v>1.4885106382978723</v>
      </c>
      <c r="H161" s="14">
        <f>Alfa*($B161*Y$3+$C161*Y$4+$D161*Y$5)</f>
        <v>2.79</v>
      </c>
      <c r="I161" s="19">
        <f t="shared" si="20"/>
        <v>91.794871826376479</v>
      </c>
      <c r="J161" s="22">
        <f t="shared" si="21"/>
        <v>1.4705165775808979E-2</v>
      </c>
      <c r="K161" s="22">
        <f t="shared" si="22"/>
        <v>0.75966663313504568</v>
      </c>
      <c r="L161" s="22">
        <f t="shared" si="23"/>
        <v>4.8265136270199668E-2</v>
      </c>
      <c r="M161" s="22">
        <f t="shared" si="24"/>
        <v>0.17736306481894576</v>
      </c>
      <c r="N161" s="23">
        <f>SUM((J161-AandeelFiets)^2,(K161-AandeelAuto)^2,(L161-AandeelBus)^2,(M161-AandeelTrein)^2)</f>
        <v>7.3523949281144738E-2</v>
      </c>
      <c r="O161" s="58" t="str">
        <f>IF($N161=LeastSquares,B161,"")</f>
        <v/>
      </c>
      <c r="P161" s="58" t="str">
        <f>IF($N161=LeastSquares,C161,"")</f>
        <v/>
      </c>
      <c r="Q161" s="58" t="str">
        <f>IF($N161=LeastSquares,D161,"")</f>
        <v/>
      </c>
    </row>
    <row r="162" spans="1:17" x14ac:dyDescent="0.25">
      <c r="A162">
        <v>160</v>
      </c>
      <c r="B162" s="51">
        <f t="shared" si="17"/>
        <v>1</v>
      </c>
      <c r="C162" s="51">
        <f t="shared" si="18"/>
        <v>6</v>
      </c>
      <c r="D162" s="51">
        <f t="shared" si="19"/>
        <v>0</v>
      </c>
      <c r="E162" s="14">
        <f>Alfa*($B162*V$3+$C162*V$4+$D162*V$5)</f>
        <v>0.3</v>
      </c>
      <c r="F162" s="14">
        <f>Alfa*($B162*W$3+$C162*W$4+$D162*W$5)</f>
        <v>1.8446808510638295</v>
      </c>
      <c r="G162" s="14">
        <f>Alfa*($B162*X$3+$C162*X$4+$D162*X$5)</f>
        <v>0.46851063829787237</v>
      </c>
      <c r="H162" s="14">
        <f>Alfa*($B162*Y$3+$C162*Y$4+$D162*Y$5)</f>
        <v>1.0799999999999998</v>
      </c>
      <c r="I162" s="19">
        <f t="shared" si="20"/>
        <v>12.218231861784714</v>
      </c>
      <c r="J162" s="22">
        <f t="shared" si="21"/>
        <v>0.11047906299748593</v>
      </c>
      <c r="K162" s="22">
        <f t="shared" si="22"/>
        <v>0.51775744460338424</v>
      </c>
      <c r="L162" s="22">
        <f t="shared" si="23"/>
        <v>0.13075648055188577</v>
      </c>
      <c r="M162" s="22">
        <f t="shared" si="24"/>
        <v>0.24100701184724405</v>
      </c>
      <c r="N162" s="23">
        <f>SUM((J162-AandeelFiets)^2,(K162-AandeelAuto)^2,(L162-AandeelBus)^2,(M162-AandeelTrein)^2)</f>
        <v>1.1260162162443736E-2</v>
      </c>
      <c r="O162" s="58" t="str">
        <f>IF($N162=LeastSquares,B162,"")</f>
        <v/>
      </c>
      <c r="P162" s="58" t="str">
        <f>IF($N162=LeastSquares,C162,"")</f>
        <v/>
      </c>
      <c r="Q162" s="58" t="str">
        <f>IF($N162=LeastSquares,D162,"")</f>
        <v/>
      </c>
    </row>
    <row r="163" spans="1:17" x14ac:dyDescent="0.25">
      <c r="A163">
        <v>161</v>
      </c>
      <c r="B163" s="51">
        <f t="shared" si="17"/>
        <v>1</v>
      </c>
      <c r="C163" s="51">
        <f t="shared" si="18"/>
        <v>6</v>
      </c>
      <c r="D163" s="51">
        <f t="shared" si="19"/>
        <v>1</v>
      </c>
      <c r="E163" s="14">
        <f>Alfa*($B163*V$3+$C163*V$4+$D163*V$5)</f>
        <v>0.3</v>
      </c>
      <c r="F163" s="14">
        <f>Alfa*($B163*W$3+$C163*W$4+$D163*W$5)</f>
        <v>2.1446808510638298</v>
      </c>
      <c r="G163" s="14">
        <f>Alfa*($B163*X$3+$C163*X$4+$D163*X$5)</f>
        <v>0.58851063829787242</v>
      </c>
      <c r="H163" s="14">
        <f>Alfa*($B163*Y$3+$C163*Y$4+$D163*Y$5)</f>
        <v>1.2899999999999998</v>
      </c>
      <c r="I163" s="19">
        <f t="shared" si="20"/>
        <v>15.323264476182231</v>
      </c>
      <c r="J163" s="22">
        <f t="shared" si="21"/>
        <v>8.8092117033818793E-2</v>
      </c>
      <c r="K163" s="22">
        <f t="shared" si="22"/>
        <v>0.55727782432892081</v>
      </c>
      <c r="L163" s="22">
        <f t="shared" si="23"/>
        <v>0.11755351653362164</v>
      </c>
      <c r="M163" s="22">
        <f t="shared" si="24"/>
        <v>0.23707654210363874</v>
      </c>
      <c r="N163" s="23">
        <f>SUM((J163-AandeelFiets)^2,(K163-AandeelAuto)^2,(L163-AandeelBus)^2,(M163-AandeelTrein)^2)</f>
        <v>1.2708646642969541E-2</v>
      </c>
      <c r="O163" s="58" t="str">
        <f>IF($N163=LeastSquares,B163,"")</f>
        <v/>
      </c>
      <c r="P163" s="58" t="str">
        <f>IF($N163=LeastSquares,C163,"")</f>
        <v/>
      </c>
      <c r="Q163" s="58" t="str">
        <f>IF($N163=LeastSquares,D163,"")</f>
        <v/>
      </c>
    </row>
    <row r="164" spans="1:17" x14ac:dyDescent="0.25">
      <c r="A164">
        <v>162</v>
      </c>
      <c r="B164" s="51">
        <f t="shared" si="17"/>
        <v>1</v>
      </c>
      <c r="C164" s="51">
        <f t="shared" si="18"/>
        <v>6</v>
      </c>
      <c r="D164" s="51">
        <f t="shared" si="19"/>
        <v>2</v>
      </c>
      <c r="E164" s="14">
        <f>Alfa*($B164*V$3+$C164*V$4+$D164*V$5)</f>
        <v>0.3</v>
      </c>
      <c r="F164" s="14">
        <f>Alfa*($B164*W$3+$C164*W$4+$D164*W$5)</f>
        <v>2.4446808510638296</v>
      </c>
      <c r="G164" s="14">
        <f>Alfa*($B164*X$3+$C164*X$4+$D164*X$5)</f>
        <v>0.70851063829787242</v>
      </c>
      <c r="H164" s="14">
        <f>Alfa*($B164*Y$3+$C164*Y$4+$D164*Y$5)</f>
        <v>1.5</v>
      </c>
      <c r="I164" s="19">
        <f t="shared" si="20"/>
        <v>19.389382266022686</v>
      </c>
      <c r="J164" s="22">
        <f t="shared" si="21"/>
        <v>6.9618453494593849E-2</v>
      </c>
      <c r="K164" s="22">
        <f t="shared" si="22"/>
        <v>0.59449393823989138</v>
      </c>
      <c r="L164" s="22">
        <f t="shared" si="23"/>
        <v>0.10474620268336644</v>
      </c>
      <c r="M164" s="22">
        <f t="shared" si="24"/>
        <v>0.23114140558214835</v>
      </c>
      <c r="N164" s="23">
        <f>SUM((J164-AandeelFiets)^2,(K164-AandeelAuto)^2,(L164-AandeelBus)^2,(M164-AandeelTrein)^2)</f>
        <v>1.7349943339692961E-2</v>
      </c>
      <c r="O164" s="58" t="str">
        <f>IF($N164=LeastSquares,B164,"")</f>
        <v/>
      </c>
      <c r="P164" s="58" t="str">
        <f>IF($N164=LeastSquares,C164,"")</f>
        <v/>
      </c>
      <c r="Q164" s="58" t="str">
        <f>IF($N164=LeastSquares,D164,"")</f>
        <v/>
      </c>
    </row>
    <row r="165" spans="1:17" x14ac:dyDescent="0.25">
      <c r="A165">
        <v>163</v>
      </c>
      <c r="B165" s="51">
        <f t="shared" si="17"/>
        <v>1</v>
      </c>
      <c r="C165" s="51">
        <f t="shared" si="18"/>
        <v>6</v>
      </c>
      <c r="D165" s="51">
        <f t="shared" si="19"/>
        <v>3</v>
      </c>
      <c r="E165" s="14">
        <f>Alfa*($B165*V$3+$C165*V$4+$D165*V$5)</f>
        <v>0.3</v>
      </c>
      <c r="F165" s="14">
        <f>Alfa*($B165*W$3+$C165*W$4+$D165*W$5)</f>
        <v>2.7446808510638294</v>
      </c>
      <c r="G165" s="14">
        <f>Alfa*($B165*X$3+$C165*X$4+$D165*X$5)</f>
        <v>0.82851063829787253</v>
      </c>
      <c r="H165" s="14">
        <f>Alfa*($B165*Y$3+$C165*Y$4+$D165*Y$5)</f>
        <v>1.7099999999999997</v>
      </c>
      <c r="I165" s="19">
        <f t="shared" si="20"/>
        <v>24.728373281414125</v>
      </c>
      <c r="J165" s="22">
        <f t="shared" si="21"/>
        <v>5.4587448685537221E-2</v>
      </c>
      <c r="K165" s="22">
        <f t="shared" si="22"/>
        <v>0.6292224368228676</v>
      </c>
      <c r="L165" s="22">
        <f t="shared" si="23"/>
        <v>9.2602359053611139E-2</v>
      </c>
      <c r="M165" s="22">
        <f t="shared" si="24"/>
        <v>0.22358775543798412</v>
      </c>
      <c r="N165" s="23">
        <f>SUM((J165-AandeelFiets)^2,(K165-AandeelAuto)^2,(L165-AandeelBus)^2,(M165-AandeelTrein)^2)</f>
        <v>2.4390284868134882E-2</v>
      </c>
      <c r="O165" s="58" t="str">
        <f>IF($N165=LeastSquares,B165,"")</f>
        <v/>
      </c>
      <c r="P165" s="58" t="str">
        <f>IF($N165=LeastSquares,C165,"")</f>
        <v/>
      </c>
      <c r="Q165" s="58" t="str">
        <f>IF($N165=LeastSquares,D165,"")</f>
        <v/>
      </c>
    </row>
    <row r="166" spans="1:17" x14ac:dyDescent="0.25">
      <c r="A166">
        <v>164</v>
      </c>
      <c r="B166" s="51">
        <f t="shared" si="17"/>
        <v>1</v>
      </c>
      <c r="C166" s="51">
        <f t="shared" si="18"/>
        <v>6</v>
      </c>
      <c r="D166" s="51">
        <f t="shared" si="19"/>
        <v>4</v>
      </c>
      <c r="E166" s="14">
        <f>Alfa*($B166*V$3+$C166*V$4+$D166*V$5)</f>
        <v>0.3</v>
      </c>
      <c r="F166" s="14">
        <f>Alfa*($B166*W$3+$C166*W$4+$D166*W$5)</f>
        <v>3.0446808510638297</v>
      </c>
      <c r="G166" s="14">
        <f>Alfa*($B166*X$3+$C166*X$4+$D166*X$5)</f>
        <v>0.9485106382978723</v>
      </c>
      <c r="H166" s="14">
        <f>Alfa*($B166*Y$3+$C166*Y$4+$D166*Y$5)</f>
        <v>1.9199999999999997</v>
      </c>
      <c r="I166" s="19">
        <f t="shared" si="20"/>
        <v>31.756005689286056</v>
      </c>
      <c r="J166" s="22">
        <f t="shared" si="21"/>
        <v>4.2507197560788412E-2</v>
      </c>
      <c r="K166" s="22">
        <f t="shared" si="22"/>
        <v>0.66139700153611836</v>
      </c>
      <c r="L166" s="22">
        <f t="shared" si="23"/>
        <v>8.1303092524406206E-2</v>
      </c>
      <c r="M166" s="22">
        <f t="shared" si="24"/>
        <v>0.21479270837868708</v>
      </c>
      <c r="N166" s="23">
        <f>SUM((J166-AandeelFiets)^2,(K166-AandeelAuto)^2,(L166-AandeelBus)^2,(M166-AandeelTrein)^2)</f>
        <v>3.3163398164688308E-2</v>
      </c>
      <c r="O166" s="58" t="str">
        <f>IF($N166=LeastSquares,B166,"")</f>
        <v/>
      </c>
      <c r="P166" s="58" t="str">
        <f>IF($N166=LeastSquares,C166,"")</f>
        <v/>
      </c>
      <c r="Q166" s="58" t="str">
        <f>IF($N166=LeastSquares,D166,"")</f>
        <v/>
      </c>
    </row>
    <row r="167" spans="1:17" x14ac:dyDescent="0.25">
      <c r="A167">
        <v>165</v>
      </c>
      <c r="B167" s="51">
        <f t="shared" si="17"/>
        <v>1</v>
      </c>
      <c r="C167" s="51">
        <f t="shared" si="18"/>
        <v>6</v>
      </c>
      <c r="D167" s="51">
        <f t="shared" si="19"/>
        <v>5</v>
      </c>
      <c r="E167" s="14">
        <f>Alfa*($B167*V$3+$C167*V$4+$D167*V$5)</f>
        <v>0.3</v>
      </c>
      <c r="F167" s="14">
        <f>Alfa*($B167*W$3+$C167*W$4+$D167*W$5)</f>
        <v>3.3446808510638295</v>
      </c>
      <c r="G167" s="14">
        <f>Alfa*($B167*X$3+$C167*X$4+$D167*X$5)</f>
        <v>1.0685106382978724</v>
      </c>
      <c r="H167" s="14">
        <f>Alfa*($B167*Y$3+$C167*Y$4+$D167*Y$5)</f>
        <v>2.13</v>
      </c>
      <c r="I167" s="19">
        <f t="shared" si="20"/>
        <v>41.02729215955366</v>
      </c>
      <c r="J167" s="22">
        <f t="shared" si="21"/>
        <v>3.2901484268726557E-2</v>
      </c>
      <c r="K167" s="22">
        <f t="shared" si="22"/>
        <v>0.69104063102767466</v>
      </c>
      <c r="L167" s="22">
        <f t="shared" si="23"/>
        <v>7.0953760875123506E-2</v>
      </c>
      <c r="M167" s="22">
        <f t="shared" si="24"/>
        <v>0.20510412382847534</v>
      </c>
      <c r="N167" s="23">
        <f>SUM((J167-AandeelFiets)^2,(K167-AandeelAuto)^2,(L167-AandeelBus)^2,(M167-AandeelTrein)^2)</f>
        <v>4.3128378175031901E-2</v>
      </c>
      <c r="O167" s="58" t="str">
        <f>IF($N167=LeastSquares,B167,"")</f>
        <v/>
      </c>
      <c r="P167" s="58" t="str">
        <f>IF($N167=LeastSquares,C167,"")</f>
        <v/>
      </c>
      <c r="Q167" s="58" t="str">
        <f>IF($N167=LeastSquares,D167,"")</f>
        <v/>
      </c>
    </row>
    <row r="168" spans="1:17" x14ac:dyDescent="0.25">
      <c r="A168">
        <v>166</v>
      </c>
      <c r="B168" s="51">
        <f t="shared" si="17"/>
        <v>1</v>
      </c>
      <c r="C168" s="51">
        <f t="shared" si="18"/>
        <v>6</v>
      </c>
      <c r="D168" s="51">
        <f t="shared" si="19"/>
        <v>6</v>
      </c>
      <c r="E168" s="14">
        <f>Alfa*($B168*V$3+$C168*V$4+$D168*V$5)</f>
        <v>0.3</v>
      </c>
      <c r="F168" s="14">
        <f>Alfa*($B168*W$3+$C168*W$4+$D168*W$5)</f>
        <v>3.6446808510638293</v>
      </c>
      <c r="G168" s="14">
        <f>Alfa*($B168*X$3+$C168*X$4+$D168*X$5)</f>
        <v>1.1885106382978725</v>
      </c>
      <c r="H168" s="14">
        <f>Alfa*($B168*Y$3+$C168*Y$4+$D168*Y$5)</f>
        <v>2.3399999999999994</v>
      </c>
      <c r="I168" s="19">
        <f t="shared" si="20"/>
        <v>53.283841463505823</v>
      </c>
      <c r="J168" s="22">
        <f t="shared" si="21"/>
        <v>2.5333361306176156E-2</v>
      </c>
      <c r="K168" s="22">
        <f t="shared" si="22"/>
        <v>0.7182394482762432</v>
      </c>
      <c r="L168" s="22">
        <f t="shared" si="23"/>
        <v>6.1598208917777196E-2</v>
      </c>
      <c r="M168" s="22">
        <f t="shared" si="24"/>
        <v>0.19482898149980352</v>
      </c>
      <c r="N168" s="23">
        <f>SUM((J168-AandeelFiets)^2,(K168-AandeelAuto)^2,(L168-AandeelBus)^2,(M168-AandeelTrein)^2)</f>
        <v>5.3856775461189318E-2</v>
      </c>
      <c r="O168" s="58" t="str">
        <f>IF($N168=LeastSquares,B168,"")</f>
        <v/>
      </c>
      <c r="P168" s="58" t="str">
        <f>IF($N168=LeastSquares,C168,"")</f>
        <v/>
      </c>
      <c r="Q168" s="58" t="str">
        <f>IF($N168=LeastSquares,D168,"")</f>
        <v/>
      </c>
    </row>
    <row r="169" spans="1:17" x14ac:dyDescent="0.25">
      <c r="A169">
        <v>167</v>
      </c>
      <c r="B169" s="51">
        <f t="shared" si="17"/>
        <v>1</v>
      </c>
      <c r="C169" s="51">
        <f t="shared" si="18"/>
        <v>6</v>
      </c>
      <c r="D169" s="51">
        <f t="shared" si="19"/>
        <v>7</v>
      </c>
      <c r="E169" s="14">
        <f>Alfa*($B169*V$3+$C169*V$4+$D169*V$5)</f>
        <v>0.3</v>
      </c>
      <c r="F169" s="14">
        <f>Alfa*($B169*W$3+$C169*W$4+$D169*W$5)</f>
        <v>3.9446808510638296</v>
      </c>
      <c r="G169" s="14">
        <f>Alfa*($B169*X$3+$C169*X$4+$D169*X$5)</f>
        <v>1.3085106382978724</v>
      </c>
      <c r="H169" s="14">
        <f>Alfa*($B169*Y$3+$C169*Y$4+$D169*Y$5)</f>
        <v>2.5499999999999998</v>
      </c>
      <c r="I169" s="19">
        <f t="shared" si="20"/>
        <v>69.517468873002088</v>
      </c>
      <c r="J169" s="22">
        <f t="shared" si="21"/>
        <v>1.9417548271816271E-2</v>
      </c>
      <c r="K169" s="22">
        <f t="shared" si="22"/>
        <v>0.74312038589382223</v>
      </c>
      <c r="L169" s="22">
        <f t="shared" si="23"/>
        <v>5.3233497241628562E-2</v>
      </c>
      <c r="M169" s="22">
        <f t="shared" si="24"/>
        <v>0.18422856859273276</v>
      </c>
      <c r="N169" s="23">
        <f>SUM((J169-AandeelFiets)^2,(K169-AandeelAuto)^2,(L169-AandeelBus)^2,(M169-AandeelTrein)^2)</f>
        <v>6.5015347642885968E-2</v>
      </c>
      <c r="O169" s="58" t="str">
        <f>IF($N169=LeastSquares,B169,"")</f>
        <v/>
      </c>
      <c r="P169" s="58" t="str">
        <f>IF($N169=LeastSquares,C169,"")</f>
        <v/>
      </c>
      <c r="Q169" s="58" t="str">
        <f>IF($N169=LeastSquares,D169,"")</f>
        <v/>
      </c>
    </row>
    <row r="170" spans="1:17" x14ac:dyDescent="0.25">
      <c r="A170">
        <v>168</v>
      </c>
      <c r="B170" s="51">
        <f t="shared" si="17"/>
        <v>1</v>
      </c>
      <c r="C170" s="51">
        <f t="shared" si="18"/>
        <v>6</v>
      </c>
      <c r="D170" s="51">
        <f t="shared" si="19"/>
        <v>8</v>
      </c>
      <c r="E170" s="14">
        <f>Alfa*($B170*V$3+$C170*V$4+$D170*V$5)</f>
        <v>0.3</v>
      </c>
      <c r="F170" s="14">
        <f>Alfa*($B170*W$3+$C170*W$4+$D170*W$5)</f>
        <v>4.2446808510638299</v>
      </c>
      <c r="G170" s="14">
        <f>Alfa*($B170*X$3+$C170*X$4+$D170*X$5)</f>
        <v>1.4285106382978725</v>
      </c>
      <c r="H170" s="14">
        <f>Alfa*($B170*Y$3+$C170*Y$4+$D170*Y$5)</f>
        <v>2.76</v>
      </c>
      <c r="I170" s="19">
        <f t="shared" si="20"/>
        <v>91.055683204916619</v>
      </c>
      <c r="J170" s="22">
        <f t="shared" si="21"/>
        <v>1.4824542083092257E-2</v>
      </c>
      <c r="K170" s="22">
        <f t="shared" si="22"/>
        <v>0.765833595059349</v>
      </c>
      <c r="L170" s="22">
        <f t="shared" si="23"/>
        <v>4.5823391608448921E-2</v>
      </c>
      <c r="M170" s="22">
        <f t="shared" si="24"/>
        <v>0.17351847124911002</v>
      </c>
      <c r="N170" s="23">
        <f>SUM((J170-AandeelFiets)^2,(K170-AandeelAuto)^2,(L170-AandeelBus)^2,(M170-AandeelTrein)^2)</f>
        <v>7.6348481793351575E-2</v>
      </c>
      <c r="O170" s="58" t="str">
        <f>IF($N170=LeastSquares,B170,"")</f>
        <v/>
      </c>
      <c r="P170" s="58" t="str">
        <f>IF($N170=LeastSquares,C170,"")</f>
        <v/>
      </c>
      <c r="Q170" s="58" t="str">
        <f>IF($N170=LeastSquares,D170,"")</f>
        <v/>
      </c>
    </row>
    <row r="171" spans="1:17" x14ac:dyDescent="0.25">
      <c r="A171">
        <v>169</v>
      </c>
      <c r="B171" s="51">
        <f t="shared" si="17"/>
        <v>1</v>
      </c>
      <c r="C171" s="51">
        <f t="shared" si="18"/>
        <v>6</v>
      </c>
      <c r="D171" s="51">
        <f t="shared" si="19"/>
        <v>9</v>
      </c>
      <c r="E171" s="14">
        <f>Alfa*($B171*V$3+$C171*V$4+$D171*V$5)</f>
        <v>0.3</v>
      </c>
      <c r="F171" s="14">
        <f>Alfa*($B171*W$3+$C171*W$4+$D171*W$5)</f>
        <v>4.5446808510638297</v>
      </c>
      <c r="G171" s="14">
        <f>Alfa*($B171*X$3+$C171*X$4+$D171*X$5)</f>
        <v>1.5485106382978724</v>
      </c>
      <c r="H171" s="14">
        <f>Alfa*($B171*Y$3+$C171*Y$4+$D171*Y$5)</f>
        <v>2.9699999999999993</v>
      </c>
      <c r="I171" s="19">
        <f t="shared" si="20"/>
        <v>119.67661752996921</v>
      </c>
      <c r="J171" s="22">
        <f t="shared" si="21"/>
        <v>1.1279219244627915E-2</v>
      </c>
      <c r="K171" s="22">
        <f t="shared" si="22"/>
        <v>0.78653944894921346</v>
      </c>
      <c r="L171" s="22">
        <f t="shared" si="23"/>
        <v>3.9309753394862382E-2</v>
      </c>
      <c r="M171" s="22">
        <f t="shared" si="24"/>
        <v>0.16287157841129635</v>
      </c>
      <c r="N171" s="23">
        <f>SUM((J171-AandeelFiets)^2,(K171-AandeelAuto)^2,(L171-AandeelBus)^2,(M171-AandeelTrein)^2)</f>
        <v>8.7662359012562571E-2</v>
      </c>
      <c r="O171" s="58" t="str">
        <f>IF($N171=LeastSquares,B171,"")</f>
        <v/>
      </c>
      <c r="P171" s="58" t="str">
        <f>IF($N171=LeastSquares,C171,"")</f>
        <v/>
      </c>
      <c r="Q171" s="58" t="str">
        <f>IF($N171=LeastSquares,D171,"")</f>
        <v/>
      </c>
    </row>
    <row r="172" spans="1:17" x14ac:dyDescent="0.25">
      <c r="A172">
        <v>170</v>
      </c>
      <c r="B172" s="51">
        <f t="shared" si="17"/>
        <v>1</v>
      </c>
      <c r="C172" s="51">
        <f t="shared" si="18"/>
        <v>7</v>
      </c>
      <c r="D172" s="51">
        <f t="shared" si="19"/>
        <v>0</v>
      </c>
      <c r="E172" s="14">
        <f>Alfa*($B172*V$3+$C172*V$4+$D172*V$5)</f>
        <v>0.3</v>
      </c>
      <c r="F172" s="14">
        <f>Alfa*($B172*W$3+$C172*W$4+$D172*W$5)</f>
        <v>2.1446808510638298</v>
      </c>
      <c r="G172" s="14">
        <f>Alfa*($B172*X$3+$C172*X$4+$D172*X$5)</f>
        <v>0.52851063829787237</v>
      </c>
      <c r="H172" s="14">
        <f>Alfa*($B172*Y$3+$C172*Y$4+$D172*Y$5)</f>
        <v>1.26</v>
      </c>
      <c r="I172" s="19">
        <f t="shared" si="20"/>
        <v>15.110999651097696</v>
      </c>
      <c r="J172" s="22">
        <f t="shared" si="21"/>
        <v>8.932955057529543E-2</v>
      </c>
      <c r="K172" s="22">
        <f t="shared" si="22"/>
        <v>0.56510592853353414</v>
      </c>
      <c r="L172" s="22">
        <f t="shared" si="23"/>
        <v>0.11226284868119936</v>
      </c>
      <c r="M172" s="22">
        <f t="shared" si="24"/>
        <v>0.23330167220997111</v>
      </c>
      <c r="N172" s="23">
        <f>SUM((J172-AandeelFiets)^2,(K172-AandeelAuto)^2,(L172-AandeelBus)^2,(M172-AandeelTrein)^2)</f>
        <v>1.2168909146552141E-2</v>
      </c>
      <c r="O172" s="58" t="str">
        <f>IF($N172=LeastSquares,B172,"")</f>
        <v/>
      </c>
      <c r="P172" s="58" t="str">
        <f>IF($N172=LeastSquares,C172,"")</f>
        <v/>
      </c>
      <c r="Q172" s="58" t="str">
        <f>IF($N172=LeastSquares,D172,"")</f>
        <v/>
      </c>
    </row>
    <row r="173" spans="1:17" x14ac:dyDescent="0.25">
      <c r="A173">
        <v>171</v>
      </c>
      <c r="B173" s="51">
        <f t="shared" si="17"/>
        <v>1</v>
      </c>
      <c r="C173" s="51">
        <f t="shared" si="18"/>
        <v>7</v>
      </c>
      <c r="D173" s="51">
        <f t="shared" si="19"/>
        <v>1</v>
      </c>
      <c r="E173" s="14">
        <f>Alfa*($B173*V$3+$C173*V$4+$D173*V$5)</f>
        <v>0.3</v>
      </c>
      <c r="F173" s="14">
        <f>Alfa*($B173*W$3+$C173*W$4+$D173*W$5)</f>
        <v>2.4446808510638296</v>
      </c>
      <c r="G173" s="14">
        <f>Alfa*($B173*X$3+$C173*X$4+$D173*X$5)</f>
        <v>0.64851063829787237</v>
      </c>
      <c r="H173" s="14">
        <f>Alfa*($B173*Y$3+$C173*Y$4+$D173*Y$5)</f>
        <v>1.47</v>
      </c>
      <c r="I173" s="19">
        <f t="shared" si="20"/>
        <v>19.138654191339931</v>
      </c>
      <c r="J173" s="22">
        <f t="shared" si="21"/>
        <v>7.0530497812474308E-2</v>
      </c>
      <c r="K173" s="22">
        <f t="shared" si="22"/>
        <v>0.60228217241013438</v>
      </c>
      <c r="L173" s="22">
        <f t="shared" si="23"/>
        <v>9.9938585033848712E-2</v>
      </c>
      <c r="M173" s="22">
        <f t="shared" si="24"/>
        <v>0.22724874474354267</v>
      </c>
      <c r="N173" s="23">
        <f>SUM((J173-AandeelFiets)^2,(K173-AandeelAuto)^2,(L173-AandeelBus)^2,(M173-AandeelTrein)^2)</f>
        <v>1.755246145738348E-2</v>
      </c>
      <c r="O173" s="58" t="str">
        <f>IF($N173=LeastSquares,B173,"")</f>
        <v/>
      </c>
      <c r="P173" s="58" t="str">
        <f>IF($N173=LeastSquares,C173,"")</f>
        <v/>
      </c>
      <c r="Q173" s="58" t="str">
        <f>IF($N173=LeastSquares,D173,"")</f>
        <v/>
      </c>
    </row>
    <row r="174" spans="1:17" x14ac:dyDescent="0.25">
      <c r="A174">
        <v>172</v>
      </c>
      <c r="B174" s="51">
        <f t="shared" si="17"/>
        <v>1</v>
      </c>
      <c r="C174" s="51">
        <f t="shared" si="18"/>
        <v>7</v>
      </c>
      <c r="D174" s="51">
        <f t="shared" si="19"/>
        <v>2</v>
      </c>
      <c r="E174" s="14">
        <f>Alfa*($B174*V$3+$C174*V$4+$D174*V$5)</f>
        <v>0.3</v>
      </c>
      <c r="F174" s="14">
        <f>Alfa*($B174*W$3+$C174*W$4+$D174*W$5)</f>
        <v>2.7446808510638294</v>
      </c>
      <c r="G174" s="14">
        <f>Alfa*($B174*X$3+$C174*X$4+$D174*X$5)</f>
        <v>0.76851063829787247</v>
      </c>
      <c r="H174" s="14">
        <f>Alfa*($B174*Y$3+$C174*Y$4+$D174*Y$5)</f>
        <v>1.68</v>
      </c>
      <c r="I174" s="19">
        <f t="shared" si="20"/>
        <v>24.431614048341977</v>
      </c>
      <c r="J174" s="22">
        <f t="shared" si="21"/>
        <v>5.5250496545381118E-2</v>
      </c>
      <c r="K174" s="22">
        <f t="shared" si="22"/>
        <v>0.63686530345516912</v>
      </c>
      <c r="L174" s="22">
        <f t="shared" si="23"/>
        <v>8.8268911361321478E-2</v>
      </c>
      <c r="M174" s="22">
        <f t="shared" si="24"/>
        <v>0.21961528863812835</v>
      </c>
      <c r="N174" s="23">
        <f>SUM((J174-AandeelFiets)^2,(K174-AandeelAuto)^2,(L174-AandeelBus)^2,(M174-AandeelTrein)^2)</f>
        <v>2.527387411304324E-2</v>
      </c>
      <c r="O174" s="58" t="str">
        <f>IF($N174=LeastSquares,B174,"")</f>
        <v/>
      </c>
      <c r="P174" s="58" t="str">
        <f>IF($N174=LeastSquares,C174,"")</f>
        <v/>
      </c>
      <c r="Q174" s="58" t="str">
        <f>IF($N174=LeastSquares,D174,"")</f>
        <v/>
      </c>
    </row>
    <row r="175" spans="1:17" x14ac:dyDescent="0.25">
      <c r="A175">
        <v>173</v>
      </c>
      <c r="B175" s="51">
        <f t="shared" si="17"/>
        <v>1</v>
      </c>
      <c r="C175" s="51">
        <f t="shared" si="18"/>
        <v>7</v>
      </c>
      <c r="D175" s="51">
        <f t="shared" si="19"/>
        <v>3</v>
      </c>
      <c r="E175" s="14">
        <f>Alfa*($B175*V$3+$C175*V$4+$D175*V$5)</f>
        <v>0.3</v>
      </c>
      <c r="F175" s="14">
        <f>Alfa*($B175*W$3+$C175*W$4+$D175*W$5)</f>
        <v>3.0446808510638297</v>
      </c>
      <c r="G175" s="14">
        <f>Alfa*($B175*X$3+$C175*X$4+$D175*X$5)</f>
        <v>0.88851063829787236</v>
      </c>
      <c r="H175" s="14">
        <f>Alfa*($B175*Y$3+$C175*Y$4+$D175*Y$5)</f>
        <v>1.89</v>
      </c>
      <c r="I175" s="19">
        <f t="shared" si="20"/>
        <v>31.404059994184198</v>
      </c>
      <c r="J175" s="22">
        <f t="shared" si="21"/>
        <v>4.2983576258164936E-2</v>
      </c>
      <c r="K175" s="22">
        <f t="shared" si="22"/>
        <v>0.66880928604605183</v>
      </c>
      <c r="L175" s="22">
        <f t="shared" si="23"/>
        <v>7.7426471684161322E-2</v>
      </c>
      <c r="M175" s="22">
        <f t="shared" si="24"/>
        <v>0.2107806660116219</v>
      </c>
      <c r="N175" s="23">
        <f>SUM((J175-AandeelFiets)^2,(K175-AandeelAuto)^2,(L175-AandeelBus)^2,(M175-AandeelTrein)^2)</f>
        <v>3.4639999704781377E-2</v>
      </c>
      <c r="O175" s="58" t="str">
        <f>IF($N175=LeastSquares,B175,"")</f>
        <v/>
      </c>
      <c r="P175" s="58" t="str">
        <f>IF($N175=LeastSquares,C175,"")</f>
        <v/>
      </c>
      <c r="Q175" s="58" t="str">
        <f>IF($N175=LeastSquares,D175,"")</f>
        <v/>
      </c>
    </row>
    <row r="176" spans="1:17" x14ac:dyDescent="0.25">
      <c r="A176">
        <v>174</v>
      </c>
      <c r="B176" s="51">
        <f t="shared" si="17"/>
        <v>1</v>
      </c>
      <c r="C176" s="51">
        <f t="shared" si="18"/>
        <v>7</v>
      </c>
      <c r="D176" s="51">
        <f t="shared" si="19"/>
        <v>4</v>
      </c>
      <c r="E176" s="14">
        <f>Alfa*($B176*V$3+$C176*V$4+$D176*V$5)</f>
        <v>0.3</v>
      </c>
      <c r="F176" s="14">
        <f>Alfa*($B176*W$3+$C176*W$4+$D176*W$5)</f>
        <v>3.3446808510638295</v>
      </c>
      <c r="G176" s="14">
        <f>Alfa*($B176*X$3+$C176*X$4+$D176*X$5)</f>
        <v>1.0085106382978724</v>
      </c>
      <c r="H176" s="14">
        <f>Alfa*($B176*Y$3+$C176*Y$4+$D176*Y$5)</f>
        <v>2.1</v>
      </c>
      <c r="I176" s="19">
        <f t="shared" si="20"/>
        <v>40.609069449086732</v>
      </c>
      <c r="J176" s="22">
        <f t="shared" si="21"/>
        <v>3.324032847559772E-2</v>
      </c>
      <c r="K176" s="22">
        <f t="shared" si="22"/>
        <v>0.69815748668755417</v>
      </c>
      <c r="L176" s="22">
        <f t="shared" si="23"/>
        <v>6.7509915958194791E-2</v>
      </c>
      <c r="M176" s="22">
        <f t="shared" si="24"/>
        <v>0.20109226887865322</v>
      </c>
      <c r="N176" s="23">
        <f>SUM((J176-AandeelFiets)^2,(K176-AandeelAuto)^2,(L176-AandeelBus)^2,(M176-AandeelTrein)^2)</f>
        <v>4.5097632101346506E-2</v>
      </c>
      <c r="O176" s="58" t="str">
        <f>IF($N176=LeastSquares,B176,"")</f>
        <v/>
      </c>
      <c r="P176" s="58" t="str">
        <f>IF($N176=LeastSquares,C176,"")</f>
        <v/>
      </c>
      <c r="Q176" s="58" t="str">
        <f>IF($N176=LeastSquares,D176,"")</f>
        <v/>
      </c>
    </row>
    <row r="177" spans="1:17" x14ac:dyDescent="0.25">
      <c r="A177">
        <v>175</v>
      </c>
      <c r="B177" s="51">
        <f t="shared" si="17"/>
        <v>1</v>
      </c>
      <c r="C177" s="51">
        <f t="shared" si="18"/>
        <v>7</v>
      </c>
      <c r="D177" s="51">
        <f t="shared" si="19"/>
        <v>5</v>
      </c>
      <c r="E177" s="14">
        <f>Alfa*($B177*V$3+$C177*V$4+$D177*V$5)</f>
        <v>0.3</v>
      </c>
      <c r="F177" s="14">
        <f>Alfa*($B177*W$3+$C177*W$4+$D177*W$5)</f>
        <v>3.6446808510638293</v>
      </c>
      <c r="G177" s="14">
        <f>Alfa*($B177*X$3+$C177*X$4+$D177*X$5)</f>
        <v>1.1285106382978722</v>
      </c>
      <c r="H177" s="14">
        <f>Alfa*($B177*Y$3+$C177*Y$4+$D177*Y$5)</f>
        <v>2.31</v>
      </c>
      <c r="I177" s="19">
        <f t="shared" si="20"/>
        <v>52.785889736953386</v>
      </c>
      <c r="J177" s="22">
        <f t="shared" si="21"/>
        <v>2.5572341667493361E-2</v>
      </c>
      <c r="K177" s="22">
        <f t="shared" si="22"/>
        <v>0.72501490617094733</v>
      </c>
      <c r="L177" s="22">
        <f t="shared" si="23"/>
        <v>5.8558250982982549E-2</v>
      </c>
      <c r="M177" s="22">
        <f t="shared" si="24"/>
        <v>0.19085450117857664</v>
      </c>
      <c r="N177" s="23">
        <f>SUM((J177-AandeelFiets)^2,(K177-AandeelAuto)^2,(L177-AandeelBus)^2,(M177-AandeelTrein)^2)</f>
        <v>5.6216654638685713E-2</v>
      </c>
      <c r="O177" s="58" t="str">
        <f>IF($N177=LeastSquares,B177,"")</f>
        <v/>
      </c>
      <c r="P177" s="58" t="str">
        <f>IF($N177=LeastSquares,C177,"")</f>
        <v/>
      </c>
      <c r="Q177" s="58" t="str">
        <f>IF($N177=LeastSquares,D177,"")</f>
        <v/>
      </c>
    </row>
    <row r="178" spans="1:17" x14ac:dyDescent="0.25">
      <c r="A178">
        <v>176</v>
      </c>
      <c r="B178" s="51">
        <f t="shared" si="17"/>
        <v>1</v>
      </c>
      <c r="C178" s="51">
        <f t="shared" si="18"/>
        <v>7</v>
      </c>
      <c r="D178" s="51">
        <f t="shared" si="19"/>
        <v>6</v>
      </c>
      <c r="E178" s="14">
        <f>Alfa*($B178*V$3+$C178*V$4+$D178*V$5)</f>
        <v>0.3</v>
      </c>
      <c r="F178" s="14">
        <f>Alfa*($B178*W$3+$C178*W$4+$D178*W$5)</f>
        <v>3.9446808510638296</v>
      </c>
      <c r="G178" s="14">
        <f>Alfa*($B178*X$3+$C178*X$4+$D178*X$5)</f>
        <v>1.2485106382978726</v>
      </c>
      <c r="H178" s="14">
        <f>Alfa*($B178*Y$3+$C178*Y$4+$D178*Y$5)</f>
        <v>2.5199999999999996</v>
      </c>
      <c r="I178" s="19">
        <f t="shared" si="20"/>
        <v>68.923452209969582</v>
      </c>
      <c r="J178" s="22">
        <f t="shared" si="21"/>
        <v>1.9584898380652353E-2</v>
      </c>
      <c r="K178" s="22">
        <f t="shared" si="22"/>
        <v>0.74952496775538235</v>
      </c>
      <c r="L178" s="22">
        <f t="shared" si="23"/>
        <v>5.0565494498617664E-2</v>
      </c>
      <c r="M178" s="22">
        <f t="shared" si="24"/>
        <v>0.18032463936534765</v>
      </c>
      <c r="N178" s="23">
        <f>SUM((J178-AandeelFiets)^2,(K178-AandeelAuto)^2,(L178-AandeelBus)^2,(M178-AandeelTrein)^2)</f>
        <v>6.7669157072497974E-2</v>
      </c>
      <c r="O178" s="58" t="str">
        <f>IF($N178=LeastSquares,B178,"")</f>
        <v/>
      </c>
      <c r="P178" s="58" t="str">
        <f>IF($N178=LeastSquares,C178,"")</f>
        <v/>
      </c>
      <c r="Q178" s="58" t="str">
        <f>IF($N178=LeastSquares,D178,"")</f>
        <v/>
      </c>
    </row>
    <row r="179" spans="1:17" x14ac:dyDescent="0.25">
      <c r="A179">
        <v>177</v>
      </c>
      <c r="B179" s="51">
        <f t="shared" si="17"/>
        <v>1</v>
      </c>
      <c r="C179" s="51">
        <f t="shared" si="18"/>
        <v>7</v>
      </c>
      <c r="D179" s="51">
        <f t="shared" si="19"/>
        <v>7</v>
      </c>
      <c r="E179" s="14">
        <f>Alfa*($B179*V$3+$C179*V$4+$D179*V$5)</f>
        <v>0.3</v>
      </c>
      <c r="F179" s="14">
        <f>Alfa*($B179*W$3+$C179*W$4+$D179*W$5)</f>
        <v>4.2446808510638299</v>
      </c>
      <c r="G179" s="14">
        <f>Alfa*($B179*X$3+$C179*X$4+$D179*X$5)</f>
        <v>1.3685106382978725</v>
      </c>
      <c r="H179" s="14">
        <f>Alfa*($B179*Y$3+$C179*Y$4+$D179*Y$5)</f>
        <v>2.73</v>
      </c>
      <c r="I179" s="19">
        <f t="shared" si="20"/>
        <v>90.345740944277878</v>
      </c>
      <c r="J179" s="22">
        <f t="shared" si="21"/>
        <v>1.4941034225493257E-2</v>
      </c>
      <c r="K179" s="22">
        <f t="shared" si="22"/>
        <v>0.7718515614633753</v>
      </c>
      <c r="L179" s="22">
        <f t="shared" si="23"/>
        <v>4.3493958390487739E-2</v>
      </c>
      <c r="M179" s="22">
        <f t="shared" si="24"/>
        <v>0.16971344592064377</v>
      </c>
      <c r="N179" s="23">
        <f>SUM((J179-AandeelFiets)^2,(K179-AandeelAuto)^2,(L179-AandeelBus)^2,(M179-AandeelTrein)^2)</f>
        <v>7.9208923625207137E-2</v>
      </c>
      <c r="O179" s="58" t="str">
        <f>IF($N179=LeastSquares,B179,"")</f>
        <v/>
      </c>
      <c r="P179" s="58" t="str">
        <f>IF($N179=LeastSquares,C179,"")</f>
        <v/>
      </c>
      <c r="Q179" s="58" t="str">
        <f>IF($N179=LeastSquares,D179,"")</f>
        <v/>
      </c>
    </row>
    <row r="180" spans="1:17" x14ac:dyDescent="0.25">
      <c r="A180">
        <v>178</v>
      </c>
      <c r="B180" s="51">
        <f t="shared" si="17"/>
        <v>1</v>
      </c>
      <c r="C180" s="51">
        <f t="shared" si="18"/>
        <v>7</v>
      </c>
      <c r="D180" s="51">
        <f t="shared" si="19"/>
        <v>8</v>
      </c>
      <c r="E180" s="14">
        <f>Alfa*($B180*V$3+$C180*V$4+$D180*V$5)</f>
        <v>0.3</v>
      </c>
      <c r="F180" s="14">
        <f>Alfa*($B180*W$3+$C180*W$4+$D180*W$5)</f>
        <v>4.5446808510638297</v>
      </c>
      <c r="G180" s="14">
        <f>Alfa*($B180*X$3+$C180*X$4+$D180*X$5)</f>
        <v>1.4885106382978723</v>
      </c>
      <c r="H180" s="14">
        <f>Alfa*($B180*Y$3+$C180*Y$4+$D180*Y$5)</f>
        <v>2.94</v>
      </c>
      <c r="I180" s="19">
        <f t="shared" si="20"/>
        <v>118.82657792156436</v>
      </c>
      <c r="J180" s="22">
        <f t="shared" si="21"/>
        <v>1.1359906438330864E-2</v>
      </c>
      <c r="K180" s="22">
        <f t="shared" si="22"/>
        <v>0.79216604946968849</v>
      </c>
      <c r="L180" s="22">
        <f t="shared" si="23"/>
        <v>3.7285362206846299E-2</v>
      </c>
      <c r="M180" s="22">
        <f t="shared" si="24"/>
        <v>0.15918868188513435</v>
      </c>
      <c r="N180" s="23">
        <f>SUM((J180-AandeelFiets)^2,(K180-AandeelAuto)^2,(L180-AandeelBus)^2,(M180-AandeelTrein)^2)</f>
        <v>9.0653444343346851E-2</v>
      </c>
      <c r="O180" s="58" t="str">
        <f>IF($N180=LeastSquares,B180,"")</f>
        <v/>
      </c>
      <c r="P180" s="58" t="str">
        <f>IF($N180=LeastSquares,C180,"")</f>
        <v/>
      </c>
      <c r="Q180" s="58" t="str">
        <f>IF($N180=LeastSquares,D180,"")</f>
        <v/>
      </c>
    </row>
    <row r="181" spans="1:17" x14ac:dyDescent="0.25">
      <c r="A181">
        <v>179</v>
      </c>
      <c r="B181" s="51">
        <f t="shared" si="17"/>
        <v>1</v>
      </c>
      <c r="C181" s="51">
        <f t="shared" si="18"/>
        <v>7</v>
      </c>
      <c r="D181" s="51">
        <f t="shared" si="19"/>
        <v>9</v>
      </c>
      <c r="E181" s="14">
        <f>Alfa*($B181*V$3+$C181*V$4+$D181*V$5)</f>
        <v>0.3</v>
      </c>
      <c r="F181" s="14">
        <f>Alfa*($B181*W$3+$C181*W$4+$D181*W$5)</f>
        <v>4.8446808510638286</v>
      </c>
      <c r="G181" s="14">
        <f>Alfa*($B181*X$3+$C181*X$4+$D181*X$5)</f>
        <v>1.6085106382978724</v>
      </c>
      <c r="H181" s="14">
        <f>Alfa*($B181*Y$3+$C181*Y$4+$D181*Y$5)</f>
        <v>3.15</v>
      </c>
      <c r="I181" s="19">
        <f t="shared" si="20"/>
        <v>156.74401275570148</v>
      </c>
      <c r="J181" s="22">
        <f t="shared" si="21"/>
        <v>8.6118683823660294E-3</v>
      </c>
      <c r="K181" s="22">
        <f t="shared" si="22"/>
        <v>0.81063845026714121</v>
      </c>
      <c r="L181" s="22">
        <f t="shared" si="23"/>
        <v>3.1869579516466726E-2</v>
      </c>
      <c r="M181" s="22">
        <f t="shared" si="24"/>
        <v>0.14888010183402603</v>
      </c>
      <c r="N181" s="23">
        <f>SUM((J181-AandeelFiets)^2,(K181-AandeelAuto)^2,(L181-AandeelBus)^2,(M181-AandeelTrein)^2)</f>
        <v>0.10186915393451379</v>
      </c>
      <c r="O181" s="58" t="str">
        <f>IF($N181=LeastSquares,B181,"")</f>
        <v/>
      </c>
      <c r="P181" s="58" t="str">
        <f>IF($N181=LeastSquares,C181,"")</f>
        <v/>
      </c>
      <c r="Q181" s="58" t="str">
        <f>IF($N181=LeastSquares,D181,"")</f>
        <v/>
      </c>
    </row>
    <row r="182" spans="1:17" x14ac:dyDescent="0.25">
      <c r="A182">
        <v>180</v>
      </c>
      <c r="B182" s="51">
        <f t="shared" si="17"/>
        <v>1</v>
      </c>
      <c r="C182" s="51">
        <f t="shared" si="18"/>
        <v>8</v>
      </c>
      <c r="D182" s="51">
        <f t="shared" si="19"/>
        <v>0</v>
      </c>
      <c r="E182" s="14">
        <f>Alfa*($B182*V$3+$C182*V$4+$D182*V$5)</f>
        <v>0.3</v>
      </c>
      <c r="F182" s="14">
        <f>Alfa*($B182*W$3+$C182*W$4+$D182*W$5)</f>
        <v>2.4446808510638296</v>
      </c>
      <c r="G182" s="14">
        <f>Alfa*($B182*X$3+$C182*X$4+$D182*X$5)</f>
        <v>0.58851063829787231</v>
      </c>
      <c r="H182" s="14">
        <f>Alfa*($B182*Y$3+$C182*Y$4+$D182*Y$5)</f>
        <v>1.44</v>
      </c>
      <c r="I182" s="19">
        <f t="shared" si="20"/>
        <v>18.898728471889036</v>
      </c>
      <c r="J182" s="22">
        <f t="shared" si="21"/>
        <v>7.1425906223471822E-2</v>
      </c>
      <c r="K182" s="22">
        <f t="shared" si="22"/>
        <v>0.60992834732305989</v>
      </c>
      <c r="L182" s="22">
        <f t="shared" si="23"/>
        <v>9.5313482419163736E-2</v>
      </c>
      <c r="M182" s="22">
        <f t="shared" si="24"/>
        <v>0.22333226403430462</v>
      </c>
      <c r="N182" s="23">
        <f>SUM((J182-AandeelFiets)^2,(K182-AandeelAuto)^2,(L182-AandeelBus)^2,(M182-AandeelTrein)^2)</f>
        <v>1.792865859471689E-2</v>
      </c>
      <c r="O182" s="58" t="str">
        <f>IF($N182=LeastSquares,B182,"")</f>
        <v/>
      </c>
      <c r="P182" s="58" t="str">
        <f>IF($N182=LeastSquares,C182,"")</f>
        <v/>
      </c>
      <c r="Q182" s="58" t="str">
        <f>IF($N182=LeastSquares,D182,"")</f>
        <v/>
      </c>
    </row>
    <row r="183" spans="1:17" x14ac:dyDescent="0.25">
      <c r="A183">
        <v>181</v>
      </c>
      <c r="B183" s="51">
        <f t="shared" si="17"/>
        <v>1</v>
      </c>
      <c r="C183" s="51">
        <f t="shared" si="18"/>
        <v>8</v>
      </c>
      <c r="D183" s="51">
        <f t="shared" si="19"/>
        <v>1</v>
      </c>
      <c r="E183" s="14">
        <f>Alfa*($B183*V$3+$C183*V$4+$D183*V$5)</f>
        <v>0.3</v>
      </c>
      <c r="F183" s="14">
        <f>Alfa*($B183*W$3+$C183*W$4+$D183*W$5)</f>
        <v>2.7446808510638294</v>
      </c>
      <c r="G183" s="14">
        <f>Alfa*($B183*X$3+$C183*X$4+$D183*X$5)</f>
        <v>0.70851063829787242</v>
      </c>
      <c r="H183" s="14">
        <f>Alfa*($B183*Y$3+$C183*Y$4+$D183*Y$5)</f>
        <v>1.65</v>
      </c>
      <c r="I183" s="19">
        <f t="shared" si="20"/>
        <v>24.147450094294818</v>
      </c>
      <c r="J183" s="22">
        <f t="shared" si="21"/>
        <v>5.5900676978515702E-2</v>
      </c>
      <c r="K183" s="22">
        <f t="shared" si="22"/>
        <v>0.64435984892968368</v>
      </c>
      <c r="L183" s="22">
        <f t="shared" si="23"/>
        <v>8.4106775531629638E-2</v>
      </c>
      <c r="M183" s="22">
        <f t="shared" si="24"/>
        <v>0.21563269856017106</v>
      </c>
      <c r="N183" s="23">
        <f>SUM((J183-AandeelFiets)^2,(K183-AandeelAuto)^2,(L183-AandeelBus)^2,(M183-AandeelTrein)^2)</f>
        <v>2.6305757315817427E-2</v>
      </c>
      <c r="O183" s="58" t="str">
        <f>IF($N183=LeastSquares,B183,"")</f>
        <v/>
      </c>
      <c r="P183" s="58" t="str">
        <f>IF($N183=LeastSquares,C183,"")</f>
        <v/>
      </c>
      <c r="Q183" s="58" t="str">
        <f>IF($N183=LeastSquares,D183,"")</f>
        <v/>
      </c>
    </row>
    <row r="184" spans="1:17" x14ac:dyDescent="0.25">
      <c r="A184">
        <v>182</v>
      </c>
      <c r="B184" s="51">
        <f t="shared" si="17"/>
        <v>1</v>
      </c>
      <c r="C184" s="51">
        <f t="shared" si="18"/>
        <v>8</v>
      </c>
      <c r="D184" s="51">
        <f t="shared" si="19"/>
        <v>2</v>
      </c>
      <c r="E184" s="14">
        <f>Alfa*($B184*V$3+$C184*V$4+$D184*V$5)</f>
        <v>0.3</v>
      </c>
      <c r="F184" s="14">
        <f>Alfa*($B184*W$3+$C184*W$4+$D184*W$5)</f>
        <v>3.0446808510638297</v>
      </c>
      <c r="G184" s="14">
        <f>Alfa*($B184*X$3+$C184*X$4+$D184*X$5)</f>
        <v>0.8285106382978723</v>
      </c>
      <c r="H184" s="14">
        <f>Alfa*($B184*Y$3+$C184*Y$4+$D184*Y$5)</f>
        <v>1.8599999999999997</v>
      </c>
      <c r="I184" s="19">
        <f t="shared" si="20"/>
        <v>31.066828224080083</v>
      </c>
      <c r="J184" s="22">
        <f t="shared" si="21"/>
        <v>4.3450164845914963E-2</v>
      </c>
      <c r="K184" s="22">
        <f t="shared" si="22"/>
        <v>0.67606923990321954</v>
      </c>
      <c r="L184" s="22">
        <f t="shared" si="23"/>
        <v>7.3709027677383396E-2</v>
      </c>
      <c r="M184" s="22">
        <f t="shared" si="24"/>
        <v>0.20677156757348197</v>
      </c>
      <c r="N184" s="23">
        <f>SUM((J184-AandeelFiets)^2,(K184-AandeelAuto)^2,(L184-AandeelBus)^2,(M184-AandeelTrein)^2)</f>
        <v>3.6238747679155664E-2</v>
      </c>
      <c r="O184" s="58" t="str">
        <f>IF($N184=LeastSquares,B184,"")</f>
        <v/>
      </c>
      <c r="P184" s="58" t="str">
        <f>IF($N184=LeastSquares,C184,"")</f>
        <v/>
      </c>
      <c r="Q184" s="58" t="str">
        <f>IF($N184=LeastSquares,D184,"")</f>
        <v/>
      </c>
    </row>
    <row r="185" spans="1:17" x14ac:dyDescent="0.25">
      <c r="A185">
        <v>183</v>
      </c>
      <c r="B185" s="51">
        <f t="shared" si="17"/>
        <v>1</v>
      </c>
      <c r="C185" s="51">
        <f t="shared" si="18"/>
        <v>8</v>
      </c>
      <c r="D185" s="51">
        <f t="shared" si="19"/>
        <v>3</v>
      </c>
      <c r="E185" s="14">
        <f>Alfa*($B185*V$3+$C185*V$4+$D185*V$5)</f>
        <v>0.3</v>
      </c>
      <c r="F185" s="14">
        <f>Alfa*($B185*W$3+$C185*W$4+$D185*W$5)</f>
        <v>3.3446808510638295</v>
      </c>
      <c r="G185" s="14">
        <f>Alfa*($B185*X$3+$C185*X$4+$D185*X$5)</f>
        <v>0.9485106382978723</v>
      </c>
      <c r="H185" s="14">
        <f>Alfa*($B185*Y$3+$C185*Y$4+$D185*Y$5)</f>
        <v>2.0699999999999998</v>
      </c>
      <c r="I185" s="19">
        <f t="shared" si="20"/>
        <v>40.20806925748181</v>
      </c>
      <c r="J185" s="22">
        <f t="shared" si="21"/>
        <v>3.3571838501666555E-2</v>
      </c>
      <c r="K185" s="22">
        <f t="shared" si="22"/>
        <v>0.70512030015017835</v>
      </c>
      <c r="L185" s="22">
        <f t="shared" si="23"/>
        <v>6.4212520432852374E-2</v>
      </c>
      <c r="M185" s="22">
        <f t="shared" si="24"/>
        <v>0.19709534091530287</v>
      </c>
      <c r="N185" s="23">
        <f>SUM((J185-AandeelFiets)^2,(K185-AandeelAuto)^2,(L185-AandeelBus)^2,(M185-AandeelTrein)^2)</f>
        <v>4.7163257962574229E-2</v>
      </c>
      <c r="O185" s="58" t="str">
        <f>IF($N185=LeastSquares,B185,"")</f>
        <v/>
      </c>
      <c r="P185" s="58" t="str">
        <f>IF($N185=LeastSquares,C185,"")</f>
        <v/>
      </c>
      <c r="Q185" s="58" t="str">
        <f>IF($N185=LeastSquares,D185,"")</f>
        <v/>
      </c>
    </row>
    <row r="186" spans="1:17" x14ac:dyDescent="0.25">
      <c r="A186">
        <v>184</v>
      </c>
      <c r="B186" s="51">
        <f t="shared" si="17"/>
        <v>1</v>
      </c>
      <c r="C186" s="51">
        <f t="shared" si="18"/>
        <v>8</v>
      </c>
      <c r="D186" s="51">
        <f t="shared" si="19"/>
        <v>4</v>
      </c>
      <c r="E186" s="14">
        <f>Alfa*($B186*V$3+$C186*V$4+$D186*V$5)</f>
        <v>0.3</v>
      </c>
      <c r="F186" s="14">
        <f>Alfa*($B186*W$3+$C186*W$4+$D186*W$5)</f>
        <v>3.6446808510638293</v>
      </c>
      <c r="G186" s="14">
        <f>Alfa*($B186*X$3+$C186*X$4+$D186*X$5)</f>
        <v>1.0685106382978724</v>
      </c>
      <c r="H186" s="14">
        <f>Alfa*($B186*Y$3+$C186*Y$4+$D186*Y$5)</f>
        <v>2.2799999999999998</v>
      </c>
      <c r="I186" s="19">
        <f t="shared" si="20"/>
        <v>52.308136789134949</v>
      </c>
      <c r="J186" s="22">
        <f t="shared" si="21"/>
        <v>2.5805904978370129E-2</v>
      </c>
      <c r="K186" s="22">
        <f t="shared" si="22"/>
        <v>0.73163678241998675</v>
      </c>
      <c r="L186" s="22">
        <f t="shared" si="23"/>
        <v>5.5651775343821062E-2</v>
      </c>
      <c r="M186" s="22">
        <f t="shared" si="24"/>
        <v>0.18690553725782186</v>
      </c>
      <c r="N186" s="23">
        <f>SUM((J186-AandeelFiets)^2,(K186-AandeelAuto)^2,(L186-AandeelBus)^2,(M186-AandeelTrein)^2)</f>
        <v>5.8648459718526537E-2</v>
      </c>
      <c r="O186" s="58" t="str">
        <f>IF($N186=LeastSquares,B186,"")</f>
        <v/>
      </c>
      <c r="P186" s="58" t="str">
        <f>IF($N186=LeastSquares,C186,"")</f>
        <v/>
      </c>
      <c r="Q186" s="58" t="str">
        <f>IF($N186=LeastSquares,D186,"")</f>
        <v/>
      </c>
    </row>
    <row r="187" spans="1:17" x14ac:dyDescent="0.25">
      <c r="A187">
        <v>185</v>
      </c>
      <c r="B187" s="51">
        <f t="shared" si="17"/>
        <v>1</v>
      </c>
      <c r="C187" s="51">
        <f t="shared" si="18"/>
        <v>8</v>
      </c>
      <c r="D187" s="51">
        <f t="shared" si="19"/>
        <v>5</v>
      </c>
      <c r="E187" s="14">
        <f>Alfa*($B187*V$3+$C187*V$4+$D187*V$5)</f>
        <v>0.3</v>
      </c>
      <c r="F187" s="14">
        <f>Alfa*($B187*W$3+$C187*W$4+$D187*W$5)</f>
        <v>3.9446808510638296</v>
      </c>
      <c r="G187" s="14">
        <f>Alfa*($B187*X$3+$C187*X$4+$D187*X$5)</f>
        <v>1.1885106382978723</v>
      </c>
      <c r="H187" s="14">
        <f>Alfa*($B187*Y$3+$C187*Y$4+$D187*Y$5)</f>
        <v>2.4900000000000002</v>
      </c>
      <c r="I187" s="19">
        <f t="shared" si="20"/>
        <v>68.353172421698559</v>
      </c>
      <c r="J187" s="22">
        <f t="shared" si="21"/>
        <v>1.9748297844146494E-2</v>
      </c>
      <c r="K187" s="22">
        <f t="shared" si="22"/>
        <v>0.75577835621961253</v>
      </c>
      <c r="L187" s="22">
        <f t="shared" si="23"/>
        <v>4.8018096046246225E-2</v>
      </c>
      <c r="M187" s="22">
        <f t="shared" si="24"/>
        <v>0.17645524988999481</v>
      </c>
      <c r="N187" s="23">
        <f>SUM((J187-AandeelFiets)^2,(K187-AandeelAuto)^2,(L187-AandeelBus)^2,(M187-AandeelTrein)^2)</f>
        <v>7.0372475634926657E-2</v>
      </c>
      <c r="O187" s="58" t="str">
        <f>IF($N187=LeastSquares,B187,"")</f>
        <v/>
      </c>
      <c r="P187" s="58" t="str">
        <f>IF($N187=LeastSquares,C187,"")</f>
        <v/>
      </c>
      <c r="Q187" s="58" t="str">
        <f>IF($N187=LeastSquares,D187,"")</f>
        <v/>
      </c>
    </row>
    <row r="188" spans="1:17" x14ac:dyDescent="0.25">
      <c r="A188">
        <v>186</v>
      </c>
      <c r="B188" s="51">
        <f t="shared" si="17"/>
        <v>1</v>
      </c>
      <c r="C188" s="51">
        <f t="shared" si="18"/>
        <v>8</v>
      </c>
      <c r="D188" s="51">
        <f t="shared" si="19"/>
        <v>6</v>
      </c>
      <c r="E188" s="14">
        <f>Alfa*($B188*V$3+$C188*V$4+$D188*V$5)</f>
        <v>0.3</v>
      </c>
      <c r="F188" s="14">
        <f>Alfa*($B188*W$3+$C188*W$4+$D188*W$5)</f>
        <v>4.2446808510638299</v>
      </c>
      <c r="G188" s="14">
        <f>Alfa*($B188*X$3+$C188*X$4+$D188*X$5)</f>
        <v>1.3085106382978724</v>
      </c>
      <c r="H188" s="14">
        <f>Alfa*($B188*Y$3+$C188*Y$4+$D188*Y$5)</f>
        <v>2.6999999999999997</v>
      </c>
      <c r="I188" s="19">
        <f t="shared" si="20"/>
        <v>89.66374973935126</v>
      </c>
      <c r="J188" s="22">
        <f t="shared" si="21"/>
        <v>1.5054677185596027E-2</v>
      </c>
      <c r="K188" s="22">
        <f t="shared" si="22"/>
        <v>0.77772233954210956</v>
      </c>
      <c r="L188" s="22">
        <f t="shared" si="23"/>
        <v>4.1272621301848438E-2</v>
      </c>
      <c r="M188" s="22">
        <f t="shared" si="24"/>
        <v>0.16595036197044605</v>
      </c>
      <c r="N188" s="23">
        <f>SUM((J188-AandeelFiets)^2,(K188-AandeelAuto)^2,(L188-AandeelBus)^2,(M188-AandeelTrein)^2)</f>
        <v>8.2098923952853176E-2</v>
      </c>
      <c r="O188" s="58" t="str">
        <f>IF($N188=LeastSquares,B188,"")</f>
        <v/>
      </c>
      <c r="P188" s="58" t="str">
        <f>IF($N188=LeastSquares,C188,"")</f>
        <v/>
      </c>
      <c r="Q188" s="58" t="str">
        <f>IF($N188=LeastSquares,D188,"")</f>
        <v/>
      </c>
    </row>
    <row r="189" spans="1:17" x14ac:dyDescent="0.25">
      <c r="A189">
        <v>187</v>
      </c>
      <c r="B189" s="51">
        <f t="shared" si="17"/>
        <v>1</v>
      </c>
      <c r="C189" s="51">
        <f t="shared" si="18"/>
        <v>8</v>
      </c>
      <c r="D189" s="51">
        <f t="shared" si="19"/>
        <v>7</v>
      </c>
      <c r="E189" s="14">
        <f>Alfa*($B189*V$3+$C189*V$4+$D189*V$5)</f>
        <v>0.3</v>
      </c>
      <c r="F189" s="14">
        <f>Alfa*($B189*W$3+$C189*W$4+$D189*W$5)</f>
        <v>4.5446808510638297</v>
      </c>
      <c r="G189" s="14">
        <f>Alfa*($B189*X$3+$C189*X$4+$D189*X$5)</f>
        <v>1.4285106382978725</v>
      </c>
      <c r="H189" s="14">
        <f>Alfa*($B189*Y$3+$C189*Y$4+$D189*Y$5)</f>
        <v>2.9099999999999997</v>
      </c>
      <c r="I189" s="19">
        <f t="shared" si="20"/>
        <v>118.00951840839544</v>
      </c>
      <c r="J189" s="22">
        <f t="shared" si="21"/>
        <v>1.1438558734767039E-2</v>
      </c>
      <c r="K189" s="22">
        <f t="shared" si="22"/>
        <v>0.79765074947912951</v>
      </c>
      <c r="L189" s="22">
        <f t="shared" si="23"/>
        <v>3.5357149880351692E-2</v>
      </c>
      <c r="M189" s="22">
        <f t="shared" si="24"/>
        <v>0.15555354190575171</v>
      </c>
      <c r="N189" s="23">
        <f>SUM((J189-AandeelFiets)^2,(K189-AandeelAuto)^2,(L189-AandeelBus)^2,(M189-AandeelTrein)^2)</f>
        <v>9.3656807439643622E-2</v>
      </c>
      <c r="O189" s="58" t="str">
        <f>IF($N189=LeastSquares,B189,"")</f>
        <v/>
      </c>
      <c r="P189" s="58" t="str">
        <f>IF($N189=LeastSquares,C189,"")</f>
        <v/>
      </c>
      <c r="Q189" s="58" t="str">
        <f>IF($N189=LeastSquares,D189,"")</f>
        <v/>
      </c>
    </row>
    <row r="190" spans="1:17" x14ac:dyDescent="0.25">
      <c r="A190">
        <v>188</v>
      </c>
      <c r="B190" s="51">
        <f t="shared" si="17"/>
        <v>1</v>
      </c>
      <c r="C190" s="51">
        <f t="shared" si="18"/>
        <v>8</v>
      </c>
      <c r="D190" s="51">
        <f t="shared" si="19"/>
        <v>8</v>
      </c>
      <c r="E190" s="14">
        <f>Alfa*($B190*V$3+$C190*V$4+$D190*V$5)</f>
        <v>0.3</v>
      </c>
      <c r="F190" s="14">
        <f>Alfa*($B190*W$3+$C190*W$4+$D190*W$5)</f>
        <v>4.8446808510638286</v>
      </c>
      <c r="G190" s="14">
        <f>Alfa*($B190*X$3+$C190*X$4+$D190*X$5)</f>
        <v>1.5485106382978724</v>
      </c>
      <c r="H190" s="14">
        <f>Alfa*($B190*Y$3+$C190*Y$4+$D190*Y$5)</f>
        <v>3.1199999999999997</v>
      </c>
      <c r="I190" s="19">
        <f t="shared" si="20"/>
        <v>155.76342036192059</v>
      </c>
      <c r="J190" s="22">
        <f t="shared" si="21"/>
        <v>8.6660835030430705E-3</v>
      </c>
      <c r="K190" s="22">
        <f t="shared" si="22"/>
        <v>0.81574174022181278</v>
      </c>
      <c r="L190" s="22">
        <f t="shared" si="23"/>
        <v>3.020258743229582E-2</v>
      </c>
      <c r="M190" s="22">
        <f t="shared" si="24"/>
        <v>0.14538958884284833</v>
      </c>
      <c r="N190" s="23">
        <f>SUM((J190-AandeelFiets)^2,(K190-AandeelAuto)^2,(L190-AandeelBus)^2,(M190-AandeelTrein)^2)</f>
        <v>0.10492434452639997</v>
      </c>
      <c r="O190" s="58" t="str">
        <f>IF($N190=LeastSquares,B190,"")</f>
        <v/>
      </c>
      <c r="P190" s="58" t="str">
        <f>IF($N190=LeastSquares,C190,"")</f>
        <v/>
      </c>
      <c r="Q190" s="58" t="str">
        <f>IF($N190=LeastSquares,D190,"")</f>
        <v/>
      </c>
    </row>
    <row r="191" spans="1:17" x14ac:dyDescent="0.25">
      <c r="A191">
        <v>189</v>
      </c>
      <c r="B191" s="51">
        <f t="shared" si="17"/>
        <v>1</v>
      </c>
      <c r="C191" s="51">
        <f t="shared" si="18"/>
        <v>8</v>
      </c>
      <c r="D191" s="51">
        <f t="shared" si="19"/>
        <v>9</v>
      </c>
      <c r="E191" s="14">
        <f>Alfa*($B191*V$3+$C191*V$4+$D191*V$5)</f>
        <v>0.3</v>
      </c>
      <c r="F191" s="14">
        <f>Alfa*($B191*W$3+$C191*W$4+$D191*W$5)</f>
        <v>5.1446808510638293</v>
      </c>
      <c r="G191" s="14">
        <f>Alfa*($B191*X$3+$C191*X$4+$D191*X$5)</f>
        <v>1.6685106382978725</v>
      </c>
      <c r="H191" s="14">
        <f>Alfa*($B191*Y$3+$C191*Y$4+$D191*Y$5)</f>
        <v>3.3299999999999996</v>
      </c>
      <c r="I191" s="19">
        <f t="shared" si="20"/>
        <v>206.10919900863712</v>
      </c>
      <c r="J191" s="22">
        <f t="shared" si="21"/>
        <v>6.5492409560984058E-3</v>
      </c>
      <c r="K191" s="22">
        <f t="shared" si="22"/>
        <v>0.83216439332206371</v>
      </c>
      <c r="L191" s="22">
        <f t="shared" si="23"/>
        <v>2.5735202369513592E-2</v>
      </c>
      <c r="M191" s="22">
        <f t="shared" si="24"/>
        <v>0.13555116335232434</v>
      </c>
      <c r="N191" s="23">
        <f>SUM((J191-AandeelFiets)^2,(K191-AandeelAuto)^2,(L191-AandeelBus)^2,(M191-AandeelTrein)^2)</f>
        <v>0.11581649317657711</v>
      </c>
      <c r="O191" s="58" t="str">
        <f>IF($N191=LeastSquares,B191,"")</f>
        <v/>
      </c>
      <c r="P191" s="58" t="str">
        <f>IF($N191=LeastSquares,C191,"")</f>
        <v/>
      </c>
      <c r="Q191" s="58" t="str">
        <f>IF($N191=LeastSquares,D191,"")</f>
        <v/>
      </c>
    </row>
    <row r="192" spans="1:17" x14ac:dyDescent="0.25">
      <c r="A192">
        <v>190</v>
      </c>
      <c r="B192" s="51">
        <f t="shared" si="17"/>
        <v>1</v>
      </c>
      <c r="C192" s="51">
        <f t="shared" si="18"/>
        <v>9</v>
      </c>
      <c r="D192" s="51">
        <f t="shared" si="19"/>
        <v>0</v>
      </c>
      <c r="E192" s="14">
        <f>Alfa*($B192*V$3+$C192*V$4+$D192*V$5)</f>
        <v>0.3</v>
      </c>
      <c r="F192" s="14">
        <f>Alfa*($B192*W$3+$C192*W$4+$D192*W$5)</f>
        <v>2.7446808510638294</v>
      </c>
      <c r="G192" s="14">
        <f>Alfa*($B192*X$3+$C192*X$4+$D192*X$5)</f>
        <v>0.64851063829787237</v>
      </c>
      <c r="H192" s="14">
        <f>Alfa*($B192*Y$3+$C192*Y$4+$D192*Y$5)</f>
        <v>1.6199999999999999</v>
      </c>
      <c r="I192" s="19">
        <f t="shared" si="20"/>
        <v>23.875286438271406</v>
      </c>
      <c r="J192" s="22">
        <f t="shared" si="21"/>
        <v>5.6537910490247263E-2</v>
      </c>
      <c r="K192" s="22">
        <f t="shared" si="22"/>
        <v>0.65170515692139352</v>
      </c>
      <c r="L192" s="22">
        <f t="shared" si="23"/>
        <v>8.0111709833506461E-2</v>
      </c>
      <c r="M192" s="22">
        <f t="shared" si="24"/>
        <v>0.21164522275485276</v>
      </c>
      <c r="N192" s="23">
        <f>SUM((J192-AandeelFiets)^2,(K192-AandeelAuto)^2,(L192-AandeelBus)^2,(M192-AandeelTrein)^2)</f>
        <v>2.747588942612917E-2</v>
      </c>
      <c r="O192" s="58" t="str">
        <f>IF($N192=LeastSquares,B192,"")</f>
        <v/>
      </c>
      <c r="P192" s="58" t="str">
        <f>IF($N192=LeastSquares,C192,"")</f>
        <v/>
      </c>
      <c r="Q192" s="58" t="str">
        <f>IF($N192=LeastSquares,D192,"")</f>
        <v/>
      </c>
    </row>
    <row r="193" spans="1:17" x14ac:dyDescent="0.25">
      <c r="A193">
        <v>191</v>
      </c>
      <c r="B193" s="51">
        <f t="shared" si="17"/>
        <v>1</v>
      </c>
      <c r="C193" s="51">
        <f t="shared" si="18"/>
        <v>9</v>
      </c>
      <c r="D193" s="51">
        <f t="shared" si="19"/>
        <v>1</v>
      </c>
      <c r="E193" s="14">
        <f>Alfa*($B193*V$3+$C193*V$4+$D193*V$5)</f>
        <v>0.3</v>
      </c>
      <c r="F193" s="14">
        <f>Alfa*($B193*W$3+$C193*W$4+$D193*W$5)</f>
        <v>3.0446808510638297</v>
      </c>
      <c r="G193" s="14">
        <f>Alfa*($B193*X$3+$C193*X$4+$D193*X$5)</f>
        <v>0.76851063829787225</v>
      </c>
      <c r="H193" s="14">
        <f>Alfa*($B193*Y$3+$C193*Y$4+$D193*Y$5)</f>
        <v>1.8299999999999998</v>
      </c>
      <c r="I193" s="19">
        <f t="shared" si="20"/>
        <v>30.743624384605546</v>
      </c>
      <c r="J193" s="22">
        <f t="shared" si="21"/>
        <v>4.390695094010863E-2</v>
      </c>
      <c r="K193" s="22">
        <f t="shared" si="22"/>
        <v>0.68317667041804098</v>
      </c>
      <c r="L193" s="22">
        <f t="shared" si="23"/>
        <v>7.0146315472387102E-2</v>
      </c>
      <c r="M193" s="22">
        <f t="shared" si="24"/>
        <v>0.20277006316946322</v>
      </c>
      <c r="N193" s="23">
        <f>SUM((J193-AandeelFiets)^2,(K193-AandeelAuto)^2,(L193-AandeelBus)^2,(M193-AandeelTrein)^2)</f>
        <v>3.7950150729354301E-2</v>
      </c>
      <c r="O193" s="58" t="str">
        <f>IF($N193=LeastSquares,B193,"")</f>
        <v/>
      </c>
      <c r="P193" s="58" t="str">
        <f>IF($N193=LeastSquares,C193,"")</f>
        <v/>
      </c>
      <c r="Q193" s="58" t="str">
        <f>IF($N193=LeastSquares,D193,"")</f>
        <v/>
      </c>
    </row>
    <row r="194" spans="1:17" x14ac:dyDescent="0.25">
      <c r="A194">
        <v>192</v>
      </c>
      <c r="B194" s="51">
        <f t="shared" si="17"/>
        <v>1</v>
      </c>
      <c r="C194" s="51">
        <f t="shared" si="18"/>
        <v>9</v>
      </c>
      <c r="D194" s="51">
        <f t="shared" si="19"/>
        <v>2</v>
      </c>
      <c r="E194" s="14">
        <f>Alfa*($B194*V$3+$C194*V$4+$D194*V$5)</f>
        <v>0.3</v>
      </c>
      <c r="F194" s="14">
        <f>Alfa*($B194*W$3+$C194*W$4+$D194*W$5)</f>
        <v>3.3446808510638295</v>
      </c>
      <c r="G194" s="14">
        <f>Alfa*($B194*X$3+$C194*X$4+$D194*X$5)</f>
        <v>0.88851063829787225</v>
      </c>
      <c r="H194" s="14">
        <f>Alfa*($B194*Y$3+$C194*Y$4+$D194*Y$5)</f>
        <v>2.0399999999999996</v>
      </c>
      <c r="I194" s="19">
        <f t="shared" si="20"/>
        <v>39.823499431657133</v>
      </c>
      <c r="J194" s="22">
        <f t="shared" si="21"/>
        <v>3.389603693398556E-2</v>
      </c>
      <c r="K194" s="22">
        <f t="shared" si="22"/>
        <v>0.71192954581879575</v>
      </c>
      <c r="L194" s="22">
        <f t="shared" si="23"/>
        <v>6.1057054166729359E-2</v>
      </c>
      <c r="M194" s="22">
        <f t="shared" si="24"/>
        <v>0.19311736308048943</v>
      </c>
      <c r="N194" s="23">
        <f>SUM((J194-AandeelFiets)^2,(K194-AandeelAuto)^2,(L194-AandeelBus)^2,(M194-AandeelTrein)^2)</f>
        <v>4.9316497172265335E-2</v>
      </c>
      <c r="O194" s="58" t="str">
        <f>IF($N194=LeastSquares,B194,"")</f>
        <v/>
      </c>
      <c r="P194" s="58" t="str">
        <f>IF($N194=LeastSquares,C194,"")</f>
        <v/>
      </c>
      <c r="Q194" s="58" t="str">
        <f>IF($N194=LeastSquares,D194,"")</f>
        <v/>
      </c>
    </row>
    <row r="195" spans="1:17" x14ac:dyDescent="0.25">
      <c r="A195">
        <v>193</v>
      </c>
      <c r="B195" s="51">
        <f t="shared" ref="B195:B258" si="25">INT(A195/100)</f>
        <v>1</v>
      </c>
      <c r="C195" s="51">
        <f t="shared" ref="C195:C258" si="26">INT((A195-100*B195)/10)</f>
        <v>9</v>
      </c>
      <c r="D195" s="51">
        <f t="shared" ref="D195:D258" si="27">A195-100*B195-10*C195</f>
        <v>3</v>
      </c>
      <c r="E195" s="14">
        <f>Alfa*($B195*V$3+$C195*V$4+$D195*V$5)</f>
        <v>0.3</v>
      </c>
      <c r="F195" s="14">
        <f>Alfa*($B195*W$3+$C195*W$4+$D195*W$5)</f>
        <v>3.6446808510638293</v>
      </c>
      <c r="G195" s="14">
        <f>Alfa*($B195*X$3+$C195*X$4+$D195*X$5)</f>
        <v>1.0085106382978724</v>
      </c>
      <c r="H195" s="14">
        <f>Alfa*($B195*Y$3+$C195*Y$4+$D195*Y$5)</f>
        <v>2.2499999999999996</v>
      </c>
      <c r="I195" s="19">
        <f t="shared" ref="I195:I258" si="28">EXP(E195)+EXP(F195)+EXP(G195)+EXP(H195)</f>
        <v>51.849666404370097</v>
      </c>
      <c r="J195" s="22">
        <f t="shared" ref="J195:J258" si="29">EXP(E195)/$I195</f>
        <v>2.6034088571536725E-2</v>
      </c>
      <c r="K195" s="22">
        <f t="shared" ref="K195:K258" si="30">EXP(F195)/$I195</f>
        <v>0.73810613546322912</v>
      </c>
      <c r="L195" s="22">
        <f t="shared" ref="L195:L258" si="31">EXP(G195)/$I195</f>
        <v>5.287430095051248E-2</v>
      </c>
      <c r="M195" s="22">
        <f t="shared" ref="M195:M258" si="32">EXP(H195)/$I195</f>
        <v>0.18298547501472173</v>
      </c>
      <c r="N195" s="23">
        <f>SUM((J195-AandeelFiets)^2,(K195-AandeelAuto)^2,(L195-AandeelBus)^2,(M195-AandeelTrein)^2)</f>
        <v>6.1144293386873584E-2</v>
      </c>
      <c r="O195" s="58" t="str">
        <f>IF($N195=LeastSquares,B195,"")</f>
        <v/>
      </c>
      <c r="P195" s="58" t="str">
        <f>IF($N195=LeastSquares,C195,"")</f>
        <v/>
      </c>
      <c r="Q195" s="58" t="str">
        <f>IF($N195=LeastSquares,D195,"")</f>
        <v/>
      </c>
    </row>
    <row r="196" spans="1:17" x14ac:dyDescent="0.25">
      <c r="A196">
        <v>194</v>
      </c>
      <c r="B196" s="51">
        <f t="shared" si="25"/>
        <v>1</v>
      </c>
      <c r="C196" s="51">
        <f t="shared" si="26"/>
        <v>9</v>
      </c>
      <c r="D196" s="51">
        <f t="shared" si="27"/>
        <v>4</v>
      </c>
      <c r="E196" s="14">
        <f>Alfa*($B196*V$3+$C196*V$4+$D196*V$5)</f>
        <v>0.3</v>
      </c>
      <c r="F196" s="14">
        <f>Alfa*($B196*W$3+$C196*W$4+$D196*W$5)</f>
        <v>3.9446808510638296</v>
      </c>
      <c r="G196" s="14">
        <f>Alfa*($B196*X$3+$C196*X$4+$D196*X$5)</f>
        <v>1.1285106382978722</v>
      </c>
      <c r="H196" s="14">
        <f>Alfa*($B196*Y$3+$C196*Y$4+$D196*Y$5)</f>
        <v>2.4599999999999995</v>
      </c>
      <c r="I196" s="19">
        <f t="shared" si="28"/>
        <v>67.805568022400507</v>
      </c>
      <c r="J196" s="22">
        <f t="shared" si="29"/>
        <v>1.9907787029083787E-2</v>
      </c>
      <c r="K196" s="22">
        <f t="shared" si="30"/>
        <v>0.76188209614585845</v>
      </c>
      <c r="L196" s="22">
        <f t="shared" si="31"/>
        <v>4.5586955020499025E-2</v>
      </c>
      <c r="M196" s="22">
        <f t="shared" si="32"/>
        <v>0.17262316180455861</v>
      </c>
      <c r="N196" s="23">
        <f>SUM((J196-AandeelFiets)^2,(K196-AandeelAuto)^2,(L196-AandeelBus)^2,(M196-AandeelTrein)^2)</f>
        <v>7.3118340538734949E-2</v>
      </c>
      <c r="O196" s="58" t="str">
        <f>IF($N196=LeastSquares,B196,"")</f>
        <v/>
      </c>
      <c r="P196" s="58" t="str">
        <f>IF($N196=LeastSquares,C196,"")</f>
        <v/>
      </c>
      <c r="Q196" s="58" t="str">
        <f>IF($N196=LeastSquares,D196,"")</f>
        <v/>
      </c>
    </row>
    <row r="197" spans="1:17" x14ac:dyDescent="0.25">
      <c r="A197">
        <v>195</v>
      </c>
      <c r="B197" s="51">
        <f t="shared" si="25"/>
        <v>1</v>
      </c>
      <c r="C197" s="51">
        <f t="shared" si="26"/>
        <v>9</v>
      </c>
      <c r="D197" s="51">
        <f t="shared" si="27"/>
        <v>5</v>
      </c>
      <c r="E197" s="14">
        <f>Alfa*($B197*V$3+$C197*V$4+$D197*V$5)</f>
        <v>0.3</v>
      </c>
      <c r="F197" s="14">
        <f>Alfa*($B197*W$3+$C197*W$4+$D197*W$5)</f>
        <v>4.2446808510638299</v>
      </c>
      <c r="G197" s="14">
        <f>Alfa*($B197*X$3+$C197*X$4+$D197*X$5)</f>
        <v>1.2485106382978723</v>
      </c>
      <c r="H197" s="14">
        <f>Alfa*($B197*Y$3+$C197*Y$4+$D197*Y$5)</f>
        <v>2.6699999999999995</v>
      </c>
      <c r="I197" s="19">
        <f t="shared" si="28"/>
        <v>89.008477663334304</v>
      </c>
      <c r="J197" s="22">
        <f t="shared" si="29"/>
        <v>1.5165508309014222E-2</v>
      </c>
      <c r="K197" s="22">
        <f t="shared" si="30"/>
        <v>0.78344785856428756</v>
      </c>
      <c r="L197" s="22">
        <f t="shared" si="31"/>
        <v>3.9155241557227612E-2</v>
      </c>
      <c r="M197" s="22">
        <f t="shared" si="32"/>
        <v>0.1622313915694707</v>
      </c>
      <c r="N197" s="23">
        <f>SUM((J197-AandeelFiets)^2,(K197-AandeelAuto)^2,(L197-AandeelBus)^2,(M197-AandeelTrein)^2)</f>
        <v>8.5012476561464045E-2</v>
      </c>
      <c r="O197" s="58" t="str">
        <f>IF($N197=LeastSquares,B197,"")</f>
        <v/>
      </c>
      <c r="P197" s="58" t="str">
        <f>IF($N197=LeastSquares,C197,"")</f>
        <v/>
      </c>
      <c r="Q197" s="58" t="str">
        <f>IF($N197=LeastSquares,D197,"")</f>
        <v/>
      </c>
    </row>
    <row r="198" spans="1:17" x14ac:dyDescent="0.25">
      <c r="A198">
        <v>196</v>
      </c>
      <c r="B198" s="51">
        <f t="shared" si="25"/>
        <v>1</v>
      </c>
      <c r="C198" s="51">
        <f t="shared" si="26"/>
        <v>9</v>
      </c>
      <c r="D198" s="51">
        <f t="shared" si="27"/>
        <v>6</v>
      </c>
      <c r="E198" s="14">
        <f>Alfa*($B198*V$3+$C198*V$4+$D198*V$5)</f>
        <v>0.3</v>
      </c>
      <c r="F198" s="14">
        <f>Alfa*($B198*W$3+$C198*W$4+$D198*W$5)</f>
        <v>4.5446808510638297</v>
      </c>
      <c r="G198" s="14">
        <f>Alfa*($B198*X$3+$C198*X$4+$D198*X$5)</f>
        <v>1.3685106382978725</v>
      </c>
      <c r="H198" s="14">
        <f>Alfa*($B198*Y$3+$C198*Y$4+$D198*Y$5)</f>
        <v>2.8799999999999994</v>
      </c>
      <c r="I198" s="19">
        <f t="shared" si="28"/>
        <v>117.22400668870415</v>
      </c>
      <c r="J198" s="22">
        <f t="shared" si="29"/>
        <v>1.1515207897309291E-2</v>
      </c>
      <c r="K198" s="22">
        <f t="shared" si="30"/>
        <v>0.80299576394873617</v>
      </c>
      <c r="L198" s="22">
        <f t="shared" si="31"/>
        <v>3.3521238595974875E-2</v>
      </c>
      <c r="M198" s="22">
        <f t="shared" si="32"/>
        <v>0.15196778955797963</v>
      </c>
      <c r="N198" s="23">
        <f>SUM((J198-AandeelFiets)^2,(K198-AandeelAuto)^2,(L198-AandeelBus)^2,(M198-AandeelTrein)^2)</f>
        <v>9.6667378482396912E-2</v>
      </c>
      <c r="O198" s="58" t="str">
        <f>IF($N198=LeastSquares,B198,"")</f>
        <v/>
      </c>
      <c r="P198" s="58" t="str">
        <f>IF($N198=LeastSquares,C198,"")</f>
        <v/>
      </c>
      <c r="Q198" s="58" t="str">
        <f>IF($N198=LeastSquares,D198,"")</f>
        <v/>
      </c>
    </row>
    <row r="199" spans="1:17" x14ac:dyDescent="0.25">
      <c r="A199">
        <v>197</v>
      </c>
      <c r="B199" s="51">
        <f t="shared" si="25"/>
        <v>1</v>
      </c>
      <c r="C199" s="51">
        <f t="shared" si="26"/>
        <v>9</v>
      </c>
      <c r="D199" s="51">
        <f t="shared" si="27"/>
        <v>7</v>
      </c>
      <c r="E199" s="14">
        <f>Alfa*($B199*V$3+$C199*V$4+$D199*V$5)</f>
        <v>0.3</v>
      </c>
      <c r="F199" s="14">
        <f>Alfa*($B199*W$3+$C199*W$4+$D199*W$5)</f>
        <v>4.8446808510638286</v>
      </c>
      <c r="G199" s="14">
        <f>Alfa*($B199*X$3+$C199*X$4+$D199*X$5)</f>
        <v>1.4885106382978723</v>
      </c>
      <c r="H199" s="14">
        <f>Alfa*($B199*Y$3+$C199*Y$4+$D199*Y$5)</f>
        <v>3.0899999999999994</v>
      </c>
      <c r="I199" s="19">
        <f t="shared" si="28"/>
        <v>154.82015236987985</v>
      </c>
      <c r="J199" s="22">
        <f t="shared" si="29"/>
        <v>8.7188830841030563E-3</v>
      </c>
      <c r="K199" s="22">
        <f t="shared" si="30"/>
        <v>0.82071178489328767</v>
      </c>
      <c r="L199" s="22">
        <f t="shared" si="31"/>
        <v>2.8617023880849263E-2</v>
      </c>
      <c r="M199" s="22">
        <f t="shared" si="32"/>
        <v>0.14195230814175994</v>
      </c>
      <c r="N199" s="23">
        <f>SUM((J199-AandeelFiets)^2,(K199-AandeelAuto)^2,(L199-AandeelBus)^2,(M199-AandeelTrein)^2)</f>
        <v>0.1079730366595521</v>
      </c>
      <c r="O199" s="58" t="str">
        <f>IF($N199=LeastSquares,B199,"")</f>
        <v/>
      </c>
      <c r="P199" s="58" t="str">
        <f>IF($N199=LeastSquares,C199,"")</f>
        <v/>
      </c>
      <c r="Q199" s="58" t="str">
        <f>IF($N199=LeastSquares,D199,"")</f>
        <v/>
      </c>
    </row>
    <row r="200" spans="1:17" x14ac:dyDescent="0.25">
      <c r="A200">
        <v>198</v>
      </c>
      <c r="B200" s="51">
        <f t="shared" si="25"/>
        <v>1</v>
      </c>
      <c r="C200" s="51">
        <f t="shared" si="26"/>
        <v>9</v>
      </c>
      <c r="D200" s="51">
        <f t="shared" si="27"/>
        <v>8</v>
      </c>
      <c r="E200" s="14">
        <f>Alfa*($B200*V$3+$C200*V$4+$D200*V$5)</f>
        <v>0.3</v>
      </c>
      <c r="F200" s="14">
        <f>Alfa*($B200*W$3+$C200*W$4+$D200*W$5)</f>
        <v>5.1446808510638293</v>
      </c>
      <c r="G200" s="14">
        <f>Alfa*($B200*X$3+$C200*X$4+$D200*X$5)</f>
        <v>1.6085106382978724</v>
      </c>
      <c r="H200" s="14">
        <f>Alfa*($B200*Y$3+$C200*Y$4+$D200*Y$5)</f>
        <v>3.3</v>
      </c>
      <c r="I200" s="19">
        <f t="shared" si="28"/>
        <v>204.97460005760078</v>
      </c>
      <c r="J200" s="22">
        <f t="shared" si="29"/>
        <v>6.5854930669296272E-3</v>
      </c>
      <c r="K200" s="22">
        <f t="shared" si="30"/>
        <v>0.83677068526012666</v>
      </c>
      <c r="L200" s="22">
        <f t="shared" si="31"/>
        <v>2.4370657519732369E-2</v>
      </c>
      <c r="M200" s="22">
        <f t="shared" si="32"/>
        <v>0.13227316415321139</v>
      </c>
      <c r="N200" s="23">
        <f>SUM((J200-AandeelFiets)^2,(K200-AandeelAuto)^2,(L200-AandeelBus)^2,(M200-AandeelTrein)^2)</f>
        <v>0.11885547557002418</v>
      </c>
      <c r="O200" s="58" t="str">
        <f>IF($N200=LeastSquares,B200,"")</f>
        <v/>
      </c>
      <c r="P200" s="58" t="str">
        <f>IF($N200=LeastSquares,C200,"")</f>
        <v/>
      </c>
      <c r="Q200" s="58" t="str">
        <f>IF($N200=LeastSquares,D200,"")</f>
        <v/>
      </c>
    </row>
    <row r="201" spans="1:17" x14ac:dyDescent="0.25">
      <c r="A201">
        <v>199</v>
      </c>
      <c r="B201" s="51">
        <f t="shared" si="25"/>
        <v>1</v>
      </c>
      <c r="C201" s="51">
        <f t="shared" si="26"/>
        <v>9</v>
      </c>
      <c r="D201" s="51">
        <f t="shared" si="27"/>
        <v>9</v>
      </c>
      <c r="E201" s="14">
        <f>Alfa*($B201*V$3+$C201*V$4+$D201*V$5)</f>
        <v>0.3</v>
      </c>
      <c r="F201" s="14">
        <f>Alfa*($B201*W$3+$C201*W$4+$D201*W$5)</f>
        <v>5.4446808510638292</v>
      </c>
      <c r="G201" s="14">
        <f>Alfa*($B201*X$3+$C201*X$4+$D201*X$5)</f>
        <v>1.7285106382978725</v>
      </c>
      <c r="H201" s="14">
        <f>Alfa*($B201*Y$3+$C201*Y$4+$D201*Y$5)</f>
        <v>3.51</v>
      </c>
      <c r="I201" s="19">
        <f t="shared" si="28"/>
        <v>271.9537632592037</v>
      </c>
      <c r="J201" s="22">
        <f t="shared" si="29"/>
        <v>4.9635599500398534E-3</v>
      </c>
      <c r="K201" s="22">
        <f t="shared" si="30"/>
        <v>0.85133360430667071</v>
      </c>
      <c r="L201" s="22">
        <f t="shared" si="31"/>
        <v>2.0710355760341762E-2</v>
      </c>
      <c r="M201" s="22">
        <f t="shared" si="32"/>
        <v>0.1229924799829477</v>
      </c>
      <c r="N201" s="23">
        <f>SUM((J201-AandeelFiets)^2,(K201-AandeelAuto)^2,(L201-AandeelBus)^2,(M201-AandeelTrein)^2)</f>
        <v>0.12926695761986368</v>
      </c>
      <c r="O201" s="58" t="str">
        <f>IF($N201=LeastSquares,B201,"")</f>
        <v/>
      </c>
      <c r="P201" s="58" t="str">
        <f>IF($N201=LeastSquares,C201,"")</f>
        <v/>
      </c>
      <c r="Q201" s="58" t="str">
        <f>IF($N201=LeastSquares,D201,"")</f>
        <v/>
      </c>
    </row>
    <row r="202" spans="1:17" x14ac:dyDescent="0.25">
      <c r="A202">
        <v>200</v>
      </c>
      <c r="B202" s="51">
        <f t="shared" si="25"/>
        <v>2</v>
      </c>
      <c r="C202" s="51">
        <f t="shared" si="26"/>
        <v>0</v>
      </c>
      <c r="D202" s="51">
        <f t="shared" si="27"/>
        <v>0</v>
      </c>
      <c r="E202" s="14">
        <f>Alfa*($B202*V$3+$C202*V$4+$D202*V$5)</f>
        <v>0.6</v>
      </c>
      <c r="F202" s="14">
        <f>Alfa*($B202*W$3+$C202*W$4+$D202*W$5)</f>
        <v>8.9361702127659579E-2</v>
      </c>
      <c r="G202" s="14">
        <f>Alfa*($B202*X$3+$C202*X$4+$D202*X$5)</f>
        <v>0.21702127659574469</v>
      </c>
      <c r="H202" s="14">
        <f>Alfa*($B202*Y$3+$C202*Y$4+$D202*Y$5)</f>
        <v>0</v>
      </c>
      <c r="I202" s="19">
        <f t="shared" si="28"/>
        <v>5.1579654330997737</v>
      </c>
      <c r="J202" s="22">
        <f t="shared" si="29"/>
        <v>0.35326308871664408</v>
      </c>
      <c r="K202" s="22">
        <f t="shared" si="30"/>
        <v>0.21199756214339666</v>
      </c>
      <c r="L202" s="22">
        <f t="shared" si="31"/>
        <v>0.2408644554497486</v>
      </c>
      <c r="M202" s="22">
        <f t="shared" si="32"/>
        <v>0.19387489369021066</v>
      </c>
      <c r="N202" s="23">
        <f>SUM((J202-AandeelFiets)^2,(K202-AandeelAuto)^2,(L202-AandeelBus)^2,(M202-AandeelTrein)^2)</f>
        <v>0.16358673269665894</v>
      </c>
      <c r="O202" s="58" t="str">
        <f>IF($N202=LeastSquares,B202,"")</f>
        <v/>
      </c>
      <c r="P202" s="58" t="str">
        <f>IF($N202=LeastSquares,C202,"")</f>
        <v/>
      </c>
      <c r="Q202" s="58" t="str">
        <f>IF($N202=LeastSquares,D202,"")</f>
        <v/>
      </c>
    </row>
    <row r="203" spans="1:17" x14ac:dyDescent="0.25">
      <c r="A203">
        <v>201</v>
      </c>
      <c r="B203" s="51">
        <f t="shared" si="25"/>
        <v>2</v>
      </c>
      <c r="C203" s="51">
        <f t="shared" si="26"/>
        <v>0</v>
      </c>
      <c r="D203" s="51">
        <f t="shared" si="27"/>
        <v>1</v>
      </c>
      <c r="E203" s="14">
        <f>Alfa*($B203*V$3+$C203*V$4+$D203*V$5)</f>
        <v>0.6</v>
      </c>
      <c r="F203" s="14">
        <f>Alfa*($B203*W$3+$C203*W$4+$D203*W$5)</f>
        <v>0.38936170212765958</v>
      </c>
      <c r="G203" s="14">
        <f>Alfa*($B203*X$3+$C203*X$4+$D203*X$5)</f>
        <v>0.33702127659574471</v>
      </c>
      <c r="H203" s="14">
        <f>Alfa*($B203*Y$3+$C203*Y$4+$D203*Y$5)</f>
        <v>0.21</v>
      </c>
      <c r="I203" s="19">
        <f t="shared" si="28"/>
        <v>5.9326040683608978</v>
      </c>
      <c r="J203" s="22">
        <f t="shared" si="29"/>
        <v>0.30713642430783972</v>
      </c>
      <c r="K203" s="22">
        <f t="shared" si="30"/>
        <v>0.24880108700850206</v>
      </c>
      <c r="L203" s="22">
        <f t="shared" si="31"/>
        <v>0.23611366119725019</v>
      </c>
      <c r="M203" s="22">
        <f t="shared" si="32"/>
        <v>0.20794882748640811</v>
      </c>
      <c r="N203" s="23">
        <f>SUM((J203-AandeelFiets)^2,(K203-AandeelAuto)^2,(L203-AandeelBus)^2,(M203-AandeelTrein)^2)</f>
        <v>0.12530865643315095</v>
      </c>
      <c r="O203" s="58" t="str">
        <f>IF($N203=LeastSquares,B203,"")</f>
        <v/>
      </c>
      <c r="P203" s="58" t="str">
        <f>IF($N203=LeastSquares,C203,"")</f>
        <v/>
      </c>
      <c r="Q203" s="58" t="str">
        <f>IF($N203=LeastSquares,D203,"")</f>
        <v/>
      </c>
    </row>
    <row r="204" spans="1:17" x14ac:dyDescent="0.25">
      <c r="A204">
        <v>202</v>
      </c>
      <c r="B204" s="51">
        <f t="shared" si="25"/>
        <v>2</v>
      </c>
      <c r="C204" s="51">
        <f t="shared" si="26"/>
        <v>0</v>
      </c>
      <c r="D204" s="51">
        <f t="shared" si="27"/>
        <v>2</v>
      </c>
      <c r="E204" s="14">
        <f>Alfa*($B204*V$3+$C204*V$4+$D204*V$5)</f>
        <v>0.6</v>
      </c>
      <c r="F204" s="14">
        <f>Alfa*($B204*W$3+$C204*W$4+$D204*W$5)</f>
        <v>0.68936170212765957</v>
      </c>
      <c r="G204" s="14">
        <f>Alfa*($B204*X$3+$C204*X$4+$D204*X$5)</f>
        <v>0.45702127659574471</v>
      </c>
      <c r="H204" s="14">
        <f>Alfa*($B204*Y$3+$C204*Y$4+$D204*Y$5)</f>
        <v>0.42</v>
      </c>
      <c r="I204" s="19">
        <f t="shared" si="28"/>
        <v>6.9158861982759943</v>
      </c>
      <c r="J204" s="22">
        <f t="shared" si="29"/>
        <v>0.26346859218775609</v>
      </c>
      <c r="K204" s="22">
        <f t="shared" si="30"/>
        <v>0.28809660798270414</v>
      </c>
      <c r="L204" s="22">
        <f t="shared" si="31"/>
        <v>0.22836733313264237</v>
      </c>
      <c r="M204" s="22">
        <f t="shared" si="32"/>
        <v>0.22006746669689725</v>
      </c>
      <c r="N204" s="23">
        <f>SUM((J204-AandeelFiets)^2,(K204-AandeelAuto)^2,(L204-AandeelBus)^2,(M204-AandeelTrein)^2)</f>
        <v>9.2681343921390394E-2</v>
      </c>
      <c r="O204" s="58" t="str">
        <f>IF($N204=LeastSquares,B204,"")</f>
        <v/>
      </c>
      <c r="P204" s="58" t="str">
        <f>IF($N204=LeastSquares,C204,"")</f>
        <v/>
      </c>
      <c r="Q204" s="58" t="str">
        <f>IF($N204=LeastSquares,D204,"")</f>
        <v/>
      </c>
    </row>
    <row r="205" spans="1:17" x14ac:dyDescent="0.25">
      <c r="A205">
        <v>203</v>
      </c>
      <c r="B205" s="51">
        <f t="shared" si="25"/>
        <v>2</v>
      </c>
      <c r="C205" s="51">
        <f t="shared" si="26"/>
        <v>0</v>
      </c>
      <c r="D205" s="51">
        <f t="shared" si="27"/>
        <v>3</v>
      </c>
      <c r="E205" s="14">
        <f>Alfa*($B205*V$3+$C205*V$4+$D205*V$5)</f>
        <v>0.6</v>
      </c>
      <c r="F205" s="14">
        <f>Alfa*($B205*W$3+$C205*W$4+$D205*W$5)</f>
        <v>0.98936170212765961</v>
      </c>
      <c r="G205" s="14">
        <f>Alfa*($B205*X$3+$C205*X$4+$D205*X$5)</f>
        <v>0.57702127659574465</v>
      </c>
      <c r="H205" s="14">
        <f>Alfa*($B205*Y$3+$C205*Y$4+$D205*Y$5)</f>
        <v>0.62999999999999989</v>
      </c>
      <c r="I205" s="19">
        <f t="shared" si="28"/>
        <v>8.1699728228755326</v>
      </c>
      <c r="J205" s="22">
        <f t="shared" si="29"/>
        <v>0.22302629884993785</v>
      </c>
      <c r="K205" s="22">
        <f t="shared" si="30"/>
        <v>0.3291953681536659</v>
      </c>
      <c r="L205" s="22">
        <f t="shared" si="31"/>
        <v>0.21795987215560569</v>
      </c>
      <c r="M205" s="22">
        <f t="shared" si="32"/>
        <v>0.22981846084079047</v>
      </c>
      <c r="N205" s="23">
        <f>SUM((J205-AandeelFiets)^2,(K205-AandeelAuto)^2,(L205-AandeelBus)^2,(M205-AandeelTrein)^2)</f>
        <v>6.6037227841437701E-2</v>
      </c>
      <c r="O205" s="58" t="str">
        <f>IF($N205=LeastSquares,B205,"")</f>
        <v/>
      </c>
      <c r="P205" s="58" t="str">
        <f>IF($N205=LeastSquares,C205,"")</f>
        <v/>
      </c>
      <c r="Q205" s="58" t="str">
        <f>IF($N205=LeastSquares,D205,"")</f>
        <v/>
      </c>
    </row>
    <row r="206" spans="1:17" x14ac:dyDescent="0.25">
      <c r="A206">
        <v>204</v>
      </c>
      <c r="B206" s="51">
        <f t="shared" si="25"/>
        <v>2</v>
      </c>
      <c r="C206" s="51">
        <f t="shared" si="26"/>
        <v>0</v>
      </c>
      <c r="D206" s="51">
        <f t="shared" si="27"/>
        <v>4</v>
      </c>
      <c r="E206" s="14">
        <f>Alfa*($B206*V$3+$C206*V$4+$D206*V$5)</f>
        <v>0.6</v>
      </c>
      <c r="F206" s="14">
        <f>Alfa*($B206*W$3+$C206*W$4+$D206*W$5)</f>
        <v>1.2893617021276595</v>
      </c>
      <c r="G206" s="14">
        <f>Alfa*($B206*X$3+$C206*X$4+$D206*X$5)</f>
        <v>0.69702127659574464</v>
      </c>
      <c r="H206" s="14">
        <f>Alfa*($B206*Y$3+$C206*Y$4+$D206*Y$5)</f>
        <v>0.84</v>
      </c>
      <c r="I206" s="19">
        <f t="shared" si="28"/>
        <v>9.7767174929723968</v>
      </c>
      <c r="J206" s="22">
        <f t="shared" si="29"/>
        <v>0.18637326911616975</v>
      </c>
      <c r="K206" s="22">
        <f t="shared" si="30"/>
        <v>0.37133818158480308</v>
      </c>
      <c r="L206" s="22">
        <f t="shared" si="31"/>
        <v>0.20536168929247386</v>
      </c>
      <c r="M206" s="22">
        <f t="shared" si="32"/>
        <v>0.23692686000655327</v>
      </c>
      <c r="N206" s="23">
        <f>SUM((J206-AandeelFiets)^2,(K206-AandeelAuto)^2,(L206-AandeelBus)^2,(M206-AandeelTrein)^2)</f>
        <v>4.5392489090308033E-2</v>
      </c>
      <c r="O206" s="58" t="str">
        <f>IF($N206=LeastSquares,B206,"")</f>
        <v/>
      </c>
      <c r="P206" s="58" t="str">
        <f>IF($N206=LeastSquares,C206,"")</f>
        <v/>
      </c>
      <c r="Q206" s="58" t="str">
        <f>IF($N206=LeastSquares,D206,"")</f>
        <v/>
      </c>
    </row>
    <row r="207" spans="1:17" x14ac:dyDescent="0.25">
      <c r="A207">
        <v>205</v>
      </c>
      <c r="B207" s="51">
        <f t="shared" si="25"/>
        <v>2</v>
      </c>
      <c r="C207" s="51">
        <f t="shared" si="26"/>
        <v>0</v>
      </c>
      <c r="D207" s="51">
        <f t="shared" si="27"/>
        <v>5</v>
      </c>
      <c r="E207" s="14">
        <f>Alfa*($B207*V$3+$C207*V$4+$D207*V$5)</f>
        <v>0.6</v>
      </c>
      <c r="F207" s="14">
        <f>Alfa*($B207*W$3+$C207*W$4+$D207*W$5)</f>
        <v>1.5893617021276596</v>
      </c>
      <c r="G207" s="14">
        <f>Alfa*($B207*X$3+$C207*X$4+$D207*X$5)</f>
        <v>0.81702127659574464</v>
      </c>
      <c r="H207" s="14">
        <f>Alfa*($B207*Y$3+$C207*Y$4+$D207*Y$5)</f>
        <v>1.05</v>
      </c>
      <c r="I207" s="19">
        <f t="shared" si="28"/>
        <v>11.844136502383973</v>
      </c>
      <c r="J207" s="22">
        <f t="shared" si="29"/>
        <v>0.15384142187349453</v>
      </c>
      <c r="K207" s="22">
        <f t="shared" si="30"/>
        <v>0.41375915192915991</v>
      </c>
      <c r="L207" s="22">
        <f t="shared" si="31"/>
        <v>0.19112804964001029</v>
      </c>
      <c r="M207" s="22">
        <f t="shared" si="32"/>
        <v>0.2412713765573353</v>
      </c>
      <c r="N207" s="23">
        <f>SUM((J207-AandeelFiets)^2,(K207-AandeelAuto)^2,(L207-AandeelBus)^2,(M207-AandeelTrein)^2)</f>
        <v>3.0486904423248095E-2</v>
      </c>
      <c r="O207" s="58" t="str">
        <f>IF($N207=LeastSquares,B207,"")</f>
        <v/>
      </c>
      <c r="P207" s="58" t="str">
        <f>IF($N207=LeastSquares,C207,"")</f>
        <v/>
      </c>
      <c r="Q207" s="58" t="str">
        <f>IF($N207=LeastSquares,D207,"")</f>
        <v/>
      </c>
    </row>
    <row r="208" spans="1:17" x14ac:dyDescent="0.25">
      <c r="A208">
        <v>206</v>
      </c>
      <c r="B208" s="51">
        <f t="shared" si="25"/>
        <v>2</v>
      </c>
      <c r="C208" s="51">
        <f t="shared" si="26"/>
        <v>0</v>
      </c>
      <c r="D208" s="51">
        <f t="shared" si="27"/>
        <v>6</v>
      </c>
      <c r="E208" s="14">
        <f>Alfa*($B208*V$3+$C208*V$4+$D208*V$5)</f>
        <v>0.6</v>
      </c>
      <c r="F208" s="14">
        <f>Alfa*($B208*W$3+$C208*W$4+$D208*W$5)</f>
        <v>1.8893617021276596</v>
      </c>
      <c r="G208" s="14">
        <f>Alfa*($B208*X$3+$C208*X$4+$D208*X$5)</f>
        <v>0.93702127659574475</v>
      </c>
      <c r="H208" s="14">
        <f>Alfa*($B208*Y$3+$C208*Y$4+$D208*Y$5)</f>
        <v>1.2599999999999998</v>
      </c>
      <c r="I208" s="19">
        <f t="shared" si="28"/>
        <v>14.515052475600811</v>
      </c>
      <c r="J208" s="22">
        <f t="shared" si="29"/>
        <v>0.12553304946388677</v>
      </c>
      <c r="K208" s="22">
        <f t="shared" si="30"/>
        <v>0.45574378124888354</v>
      </c>
      <c r="L208" s="22">
        <f t="shared" si="31"/>
        <v>0.17584278747039048</v>
      </c>
      <c r="M208" s="22">
        <f t="shared" si="32"/>
        <v>0.24288038181683916</v>
      </c>
      <c r="N208" s="23">
        <f>SUM((J208-AandeelFiets)^2,(K208-AandeelAuto)^2,(L208-AandeelBus)^2,(M208-AandeelTrein)^2)</f>
        <v>2.0849119065807727E-2</v>
      </c>
      <c r="O208" s="58" t="str">
        <f>IF($N208=LeastSquares,B208,"")</f>
        <v/>
      </c>
      <c r="P208" s="58" t="str">
        <f>IF($N208=LeastSquares,C208,"")</f>
        <v/>
      </c>
      <c r="Q208" s="58" t="str">
        <f>IF($N208=LeastSquares,D208,"")</f>
        <v/>
      </c>
    </row>
    <row r="209" spans="1:17" x14ac:dyDescent="0.25">
      <c r="A209">
        <v>207</v>
      </c>
      <c r="B209" s="51">
        <f t="shared" si="25"/>
        <v>2</v>
      </c>
      <c r="C209" s="51">
        <f t="shared" si="26"/>
        <v>0</v>
      </c>
      <c r="D209" s="51">
        <f t="shared" si="27"/>
        <v>7</v>
      </c>
      <c r="E209" s="14">
        <f>Alfa*($B209*V$3+$C209*V$4+$D209*V$5)</f>
        <v>0.6</v>
      </c>
      <c r="F209" s="14">
        <f>Alfa*($B209*W$3+$C209*W$4+$D209*W$5)</f>
        <v>2.1893617021276595</v>
      </c>
      <c r="G209" s="14">
        <f>Alfa*($B209*X$3+$C209*X$4+$D209*X$5)</f>
        <v>1.0570212765957447</v>
      </c>
      <c r="H209" s="14">
        <f>Alfa*($B209*Y$3+$C209*Y$4+$D209*Y$5)</f>
        <v>1.4699999999999998</v>
      </c>
      <c r="I209" s="19">
        <f t="shared" si="28"/>
        <v>17.978651629286052</v>
      </c>
      <c r="J209" s="22">
        <f t="shared" si="29"/>
        <v>0.10134902427401152</v>
      </c>
      <c r="K209" s="22">
        <f t="shared" si="30"/>
        <v>0.49667304262444406</v>
      </c>
      <c r="L209" s="22">
        <f t="shared" si="31"/>
        <v>0.16006684706781096</v>
      </c>
      <c r="M209" s="22">
        <f t="shared" si="32"/>
        <v>0.2419110860337334</v>
      </c>
      <c r="N209" s="23">
        <f>SUM((J209-AandeelFiets)^2,(K209-AandeelAuto)^2,(L209-AandeelBus)^2,(M209-AandeelTrein)^2)</f>
        <v>1.5871499100245667E-2</v>
      </c>
      <c r="O209" s="58" t="str">
        <f>IF($N209=LeastSquares,B209,"")</f>
        <v/>
      </c>
      <c r="P209" s="58" t="str">
        <f>IF($N209=LeastSquares,C209,"")</f>
        <v/>
      </c>
      <c r="Q209" s="58" t="str">
        <f>IF($N209=LeastSquares,D209,"")</f>
        <v/>
      </c>
    </row>
    <row r="210" spans="1:17" x14ac:dyDescent="0.25">
      <c r="A210">
        <v>208</v>
      </c>
      <c r="B210" s="51">
        <f t="shared" si="25"/>
        <v>2</v>
      </c>
      <c r="C210" s="51">
        <f t="shared" si="26"/>
        <v>0</v>
      </c>
      <c r="D210" s="51">
        <f t="shared" si="27"/>
        <v>8</v>
      </c>
      <c r="E210" s="14">
        <f>Alfa*($B210*V$3+$C210*V$4+$D210*V$5)</f>
        <v>0.6</v>
      </c>
      <c r="F210" s="14">
        <f>Alfa*($B210*W$3+$C210*W$4+$D210*W$5)</f>
        <v>2.4893617021276593</v>
      </c>
      <c r="G210" s="14">
        <f>Alfa*($B210*X$3+$C210*X$4+$D210*X$5)</f>
        <v>1.1770212765957446</v>
      </c>
      <c r="H210" s="14">
        <f>Alfa*($B210*Y$3+$C210*Y$4+$D210*Y$5)</f>
        <v>1.68</v>
      </c>
      <c r="I210" s="19">
        <f t="shared" si="28"/>
        <v>22.485949407232052</v>
      </c>
      <c r="J210" s="22">
        <f t="shared" si="29"/>
        <v>8.1033660949377986E-2</v>
      </c>
      <c r="K210" s="22">
        <f t="shared" si="30"/>
        <v>0.53604940897837416</v>
      </c>
      <c r="L210" s="22">
        <f t="shared" si="31"/>
        <v>0.14429876572663766</v>
      </c>
      <c r="M210" s="22">
        <f t="shared" si="32"/>
        <v>0.23861816434561023</v>
      </c>
      <c r="N210" s="23">
        <f>SUM((J210-AandeelFiets)^2,(K210-AandeelAuto)^2,(L210-AandeelBus)^2,(M210-AandeelTrein)^2)</f>
        <v>1.4880874254834316E-2</v>
      </c>
      <c r="O210" s="58" t="str">
        <f>IF($N210=LeastSquares,B210,"")</f>
        <v/>
      </c>
      <c r="P210" s="58" t="str">
        <f>IF($N210=LeastSquares,C210,"")</f>
        <v/>
      </c>
      <c r="Q210" s="58" t="str">
        <f>IF($N210=LeastSquares,D210,"")</f>
        <v/>
      </c>
    </row>
    <row r="211" spans="1:17" x14ac:dyDescent="0.25">
      <c r="A211">
        <v>209</v>
      </c>
      <c r="B211" s="51">
        <f t="shared" si="25"/>
        <v>2</v>
      </c>
      <c r="C211" s="51">
        <f t="shared" si="26"/>
        <v>0</v>
      </c>
      <c r="D211" s="51">
        <f t="shared" si="27"/>
        <v>9</v>
      </c>
      <c r="E211" s="14">
        <f>Alfa*($B211*V$3+$C211*V$4+$D211*V$5)</f>
        <v>0.6</v>
      </c>
      <c r="F211" s="14">
        <f>Alfa*($B211*W$3+$C211*W$4+$D211*W$5)</f>
        <v>2.7893617021276591</v>
      </c>
      <c r="G211" s="14">
        <f>Alfa*($B211*X$3+$C211*X$4+$D211*X$5)</f>
        <v>1.2970212765957447</v>
      </c>
      <c r="H211" s="14">
        <f>Alfa*($B211*Y$3+$C211*Y$4+$D211*Y$5)</f>
        <v>1.89</v>
      </c>
      <c r="I211" s="19">
        <f t="shared" si="28"/>
        <v>28.370501568920346</v>
      </c>
      <c r="J211" s="22">
        <f t="shared" si="29"/>
        <v>6.4225822584209266E-2</v>
      </c>
      <c r="K211" s="22">
        <f t="shared" si="30"/>
        <v>0.57350522823497474</v>
      </c>
      <c r="L211" s="22">
        <f t="shared" si="31"/>
        <v>0.12895024436473537</v>
      </c>
      <c r="M211" s="22">
        <f t="shared" si="32"/>
        <v>0.23331870481608055</v>
      </c>
      <c r="N211" s="23">
        <f>SUM((J211-AandeelFiets)^2,(K211-AandeelAuto)^2,(L211-AandeelBus)^2,(M211-AandeelTrein)^2)</f>
        <v>1.719641171246147E-2</v>
      </c>
      <c r="O211" s="58" t="str">
        <f>IF($N211=LeastSquares,B211,"")</f>
        <v/>
      </c>
      <c r="P211" s="58" t="str">
        <f>IF($N211=LeastSquares,C211,"")</f>
        <v/>
      </c>
      <c r="Q211" s="58" t="str">
        <f>IF($N211=LeastSquares,D211,"")</f>
        <v/>
      </c>
    </row>
    <row r="212" spans="1:17" x14ac:dyDescent="0.25">
      <c r="A212">
        <v>210</v>
      </c>
      <c r="B212" s="51">
        <f t="shared" si="25"/>
        <v>2</v>
      </c>
      <c r="C212" s="51">
        <f t="shared" si="26"/>
        <v>1</v>
      </c>
      <c r="D212" s="51">
        <f t="shared" si="27"/>
        <v>0</v>
      </c>
      <c r="E212" s="14">
        <f>Alfa*($B212*V$3+$C212*V$4+$D212*V$5)</f>
        <v>0.6</v>
      </c>
      <c r="F212" s="14">
        <f>Alfa*($B212*W$3+$C212*W$4+$D212*W$5)</f>
        <v>0.38936170212765958</v>
      </c>
      <c r="G212" s="14">
        <f>Alfa*($B212*X$3+$C212*X$4+$D212*X$5)</f>
        <v>0.27702127659574471</v>
      </c>
      <c r="H212" s="14">
        <f>Alfa*($B212*Y$3+$C212*Y$4+$D212*Y$5)</f>
        <v>0.18</v>
      </c>
      <c r="I212" s="19">
        <f t="shared" si="28"/>
        <v>5.8145689432147183</v>
      </c>
      <c r="J212" s="22">
        <f t="shared" si="29"/>
        <v>0.31337126073925414</v>
      </c>
      <c r="K212" s="22">
        <f t="shared" si="30"/>
        <v>0.25385172235711617</v>
      </c>
      <c r="L212" s="22">
        <f t="shared" si="31"/>
        <v>0.22687742661346783</v>
      </c>
      <c r="M212" s="22">
        <f t="shared" si="32"/>
        <v>0.20589959029016189</v>
      </c>
      <c r="N212" s="23">
        <f>SUM((J212-AandeelFiets)^2,(K212-AandeelAuto)^2,(L212-AandeelBus)^2,(M212-AandeelTrein)^2)</f>
        <v>0.12178867746513175</v>
      </c>
      <c r="O212" s="58" t="str">
        <f>IF($N212=LeastSquares,B212,"")</f>
        <v/>
      </c>
      <c r="P212" s="58" t="str">
        <f>IF($N212=LeastSquares,C212,"")</f>
        <v/>
      </c>
      <c r="Q212" s="58" t="str">
        <f>IF($N212=LeastSquares,D212,"")</f>
        <v/>
      </c>
    </row>
    <row r="213" spans="1:17" x14ac:dyDescent="0.25">
      <c r="A213">
        <v>211</v>
      </c>
      <c r="B213" s="51">
        <f t="shared" si="25"/>
        <v>2</v>
      </c>
      <c r="C213" s="51">
        <f t="shared" si="26"/>
        <v>1</v>
      </c>
      <c r="D213" s="51">
        <f t="shared" si="27"/>
        <v>1</v>
      </c>
      <c r="E213" s="14">
        <f>Alfa*($B213*V$3+$C213*V$4+$D213*V$5)</f>
        <v>0.6</v>
      </c>
      <c r="F213" s="14">
        <f>Alfa*($B213*W$3+$C213*W$4+$D213*W$5)</f>
        <v>0.68936170212765957</v>
      </c>
      <c r="G213" s="14">
        <f>Alfa*($B213*X$3+$C213*X$4+$D213*X$5)</f>
        <v>0.39702127659574465</v>
      </c>
      <c r="H213" s="14">
        <f>Alfa*($B213*Y$3+$C213*Y$4+$D213*Y$5)</f>
        <v>0.38999999999999996</v>
      </c>
      <c r="I213" s="19">
        <f t="shared" si="28"/>
        <v>6.7789305254496846</v>
      </c>
      <c r="J213" s="22">
        <f t="shared" si="29"/>
        <v>0.26879148466706515</v>
      </c>
      <c r="K213" s="22">
        <f t="shared" si="30"/>
        <v>0.29391706367805615</v>
      </c>
      <c r="L213" s="22">
        <f t="shared" si="31"/>
        <v>0.21941330873281853</v>
      </c>
      <c r="M213" s="22">
        <f t="shared" si="32"/>
        <v>0.21787814292206012</v>
      </c>
      <c r="N213" s="23">
        <f>SUM((J213-AandeelFiets)^2,(K213-AandeelAuto)^2,(L213-AandeelBus)^2,(M213-AandeelTrein)^2)</f>
        <v>8.8571113099304863E-2</v>
      </c>
      <c r="O213" s="58" t="str">
        <f>IF($N213=LeastSquares,B213,"")</f>
        <v/>
      </c>
      <c r="P213" s="58" t="str">
        <f>IF($N213=LeastSquares,C213,"")</f>
        <v/>
      </c>
      <c r="Q213" s="58" t="str">
        <f>IF($N213=LeastSquares,D213,"")</f>
        <v/>
      </c>
    </row>
    <row r="214" spans="1:17" x14ac:dyDescent="0.25">
      <c r="A214">
        <v>212</v>
      </c>
      <c r="B214" s="51">
        <f t="shared" si="25"/>
        <v>2</v>
      </c>
      <c r="C214" s="51">
        <f t="shared" si="26"/>
        <v>1</v>
      </c>
      <c r="D214" s="51">
        <f t="shared" si="27"/>
        <v>2</v>
      </c>
      <c r="E214" s="14">
        <f>Alfa*($B214*V$3+$C214*V$4+$D214*V$5)</f>
        <v>0.6</v>
      </c>
      <c r="F214" s="14">
        <f>Alfa*($B214*W$3+$C214*W$4+$D214*W$5)</f>
        <v>0.98936170212765961</v>
      </c>
      <c r="G214" s="14">
        <f>Alfa*($B214*X$3+$C214*X$4+$D214*X$5)</f>
        <v>0.51702127659574471</v>
      </c>
      <c r="H214" s="14">
        <f>Alfa*($B214*Y$3+$C214*Y$4+$D214*Y$5)</f>
        <v>0.6</v>
      </c>
      <c r="I214" s="19">
        <f t="shared" si="28"/>
        <v>8.0107796213230706</v>
      </c>
      <c r="J214" s="22">
        <f t="shared" si="29"/>
        <v>0.22745836067445899</v>
      </c>
      <c r="K214" s="22">
        <f t="shared" si="30"/>
        <v>0.33573726133633819</v>
      </c>
      <c r="L214" s="22">
        <f t="shared" si="31"/>
        <v>0.20934601731474395</v>
      </c>
      <c r="M214" s="22">
        <f t="shared" si="32"/>
        <v>0.22745836067445899</v>
      </c>
      <c r="N214" s="23">
        <f>SUM((J214-AandeelFiets)^2,(K214-AandeelAuto)^2,(L214-AandeelBus)^2,(M214-AandeelTrein)^2)</f>
        <v>6.1743325625940794E-2</v>
      </c>
      <c r="O214" s="58" t="str">
        <f>IF($N214=LeastSquares,B214,"")</f>
        <v/>
      </c>
      <c r="P214" s="58" t="str">
        <f>IF($N214=LeastSquares,C214,"")</f>
        <v/>
      </c>
      <c r="Q214" s="58" t="str">
        <f>IF($N214=LeastSquares,D214,"")</f>
        <v/>
      </c>
    </row>
    <row r="215" spans="1:17" x14ac:dyDescent="0.25">
      <c r="A215">
        <v>213</v>
      </c>
      <c r="B215" s="51">
        <f t="shared" si="25"/>
        <v>2</v>
      </c>
      <c r="C215" s="51">
        <f t="shared" si="26"/>
        <v>1</v>
      </c>
      <c r="D215" s="51">
        <f t="shared" si="27"/>
        <v>3</v>
      </c>
      <c r="E215" s="14">
        <f>Alfa*($B215*V$3+$C215*V$4+$D215*V$5)</f>
        <v>0.6</v>
      </c>
      <c r="F215" s="14">
        <f>Alfa*($B215*W$3+$C215*W$4+$D215*W$5)</f>
        <v>1.2893617021276595</v>
      </c>
      <c r="G215" s="14">
        <f>Alfa*($B215*X$3+$C215*X$4+$D215*X$5)</f>
        <v>0.6370212765957447</v>
      </c>
      <c r="H215" s="14">
        <f>Alfa*($B215*Y$3+$C215*Y$4+$D215*Y$5)</f>
        <v>0.80999999999999994</v>
      </c>
      <c r="I215" s="19">
        <f t="shared" si="28"/>
        <v>9.5913354752933238</v>
      </c>
      <c r="J215" s="22">
        <f t="shared" si="29"/>
        <v>0.18997550498407362</v>
      </c>
      <c r="K215" s="22">
        <f t="shared" si="30"/>
        <v>0.3785154325026544</v>
      </c>
      <c r="L215" s="22">
        <f t="shared" si="31"/>
        <v>0.19714045008521733</v>
      </c>
      <c r="M215" s="22">
        <f t="shared" si="32"/>
        <v>0.23436861242805454</v>
      </c>
      <c r="N215" s="23">
        <f>SUM((J215-AandeelFiets)^2,(K215-AandeelAuto)^2,(L215-AandeelBus)^2,(M215-AandeelTrein)^2)</f>
        <v>4.1287317242944543E-2</v>
      </c>
      <c r="O215" s="58" t="str">
        <f>IF($N215=LeastSquares,B215,"")</f>
        <v/>
      </c>
      <c r="P215" s="58" t="str">
        <f>IF($N215=LeastSquares,C215,"")</f>
        <v/>
      </c>
      <c r="Q215" s="58" t="str">
        <f>IF($N215=LeastSquares,D215,"")</f>
        <v/>
      </c>
    </row>
    <row r="216" spans="1:17" x14ac:dyDescent="0.25">
      <c r="A216">
        <v>214</v>
      </c>
      <c r="B216" s="51">
        <f t="shared" si="25"/>
        <v>2</v>
      </c>
      <c r="C216" s="51">
        <f t="shared" si="26"/>
        <v>1</v>
      </c>
      <c r="D216" s="51">
        <f t="shared" si="27"/>
        <v>4</v>
      </c>
      <c r="E216" s="14">
        <f>Alfa*($B216*V$3+$C216*V$4+$D216*V$5)</f>
        <v>0.6</v>
      </c>
      <c r="F216" s="14">
        <f>Alfa*($B216*W$3+$C216*W$4+$D216*W$5)</f>
        <v>1.5893617021276596</v>
      </c>
      <c r="G216" s="14">
        <f>Alfa*($B216*X$3+$C216*X$4+$D216*X$5)</f>
        <v>0.7570212765957447</v>
      </c>
      <c r="H216" s="14">
        <f>Alfa*($B216*Y$3+$C216*Y$4+$D216*Y$5)</f>
        <v>1.02</v>
      </c>
      <c r="I216" s="19">
        <f t="shared" si="28"/>
        <v>11.627849802817783</v>
      </c>
      <c r="J216" s="22">
        <f t="shared" si="29"/>
        <v>0.15670298733553936</v>
      </c>
      <c r="K216" s="22">
        <f t="shared" si="30"/>
        <v>0.42145538149039635</v>
      </c>
      <c r="L216" s="22">
        <f t="shared" si="31"/>
        <v>0.18334570879877968</v>
      </c>
      <c r="M216" s="22">
        <f t="shared" si="32"/>
        <v>0.23849592237528455</v>
      </c>
      <c r="N216" s="23">
        <f>SUM((J216-AandeelFiets)^2,(K216-AandeelAuto)^2,(L216-AandeelBus)^2,(M216-AandeelTrein)^2)</f>
        <v>2.6874818146344879E-2</v>
      </c>
      <c r="O216" s="58" t="str">
        <f>IF($N216=LeastSquares,B216,"")</f>
        <v/>
      </c>
      <c r="P216" s="58" t="str">
        <f>IF($N216=LeastSquares,C216,"")</f>
        <v/>
      </c>
      <c r="Q216" s="58" t="str">
        <f>IF($N216=LeastSquares,D216,"")</f>
        <v/>
      </c>
    </row>
    <row r="217" spans="1:17" x14ac:dyDescent="0.25">
      <c r="A217">
        <v>215</v>
      </c>
      <c r="B217" s="51">
        <f t="shared" si="25"/>
        <v>2</v>
      </c>
      <c r="C217" s="51">
        <f t="shared" si="26"/>
        <v>1</v>
      </c>
      <c r="D217" s="51">
        <f t="shared" si="27"/>
        <v>5</v>
      </c>
      <c r="E217" s="14">
        <f>Alfa*($B217*V$3+$C217*V$4+$D217*V$5)</f>
        <v>0.6</v>
      </c>
      <c r="F217" s="14">
        <f>Alfa*($B217*W$3+$C217*W$4+$D217*W$5)</f>
        <v>1.8893617021276596</v>
      </c>
      <c r="G217" s="14">
        <f>Alfa*($B217*X$3+$C217*X$4+$D217*X$5)</f>
        <v>0.87702127659574469</v>
      </c>
      <c r="H217" s="14">
        <f>Alfa*($B217*Y$3+$C217*Y$4+$D217*Y$5)</f>
        <v>1.2299999999999998</v>
      </c>
      <c r="I217" s="19">
        <f t="shared" si="28"/>
        <v>14.26222222506807</v>
      </c>
      <c r="J217" s="22">
        <f t="shared" si="29"/>
        <v>0.12775840760550289</v>
      </c>
      <c r="K217" s="22">
        <f t="shared" si="30"/>
        <v>0.4638228738736897</v>
      </c>
      <c r="L217" s="22">
        <f t="shared" si="31"/>
        <v>0.1685381808107492</v>
      </c>
      <c r="M217" s="22">
        <f t="shared" si="32"/>
        <v>0.23988053771005829</v>
      </c>
      <c r="N217" s="23">
        <f>SUM((J217-AandeelFiets)^2,(K217-AandeelAuto)^2,(L217-AandeelBus)^2,(M217-AandeelTrein)^2)</f>
        <v>1.7947704496677878E-2</v>
      </c>
      <c r="O217" s="58" t="str">
        <f>IF($N217=LeastSquares,B217,"")</f>
        <v/>
      </c>
      <c r="P217" s="58" t="str">
        <f>IF($N217=LeastSquares,C217,"")</f>
        <v/>
      </c>
      <c r="Q217" s="58" t="str">
        <f>IF($N217=LeastSquares,D217,"")</f>
        <v/>
      </c>
    </row>
    <row r="218" spans="1:17" x14ac:dyDescent="0.25">
      <c r="A218">
        <v>216</v>
      </c>
      <c r="B218" s="51">
        <f t="shared" si="25"/>
        <v>2</v>
      </c>
      <c r="C218" s="51">
        <f t="shared" si="26"/>
        <v>1</v>
      </c>
      <c r="D218" s="51">
        <f t="shared" si="27"/>
        <v>6</v>
      </c>
      <c r="E218" s="14">
        <f>Alfa*($B218*V$3+$C218*V$4+$D218*V$5)</f>
        <v>0.6</v>
      </c>
      <c r="F218" s="14">
        <f>Alfa*($B218*W$3+$C218*W$4+$D218*W$5)</f>
        <v>2.1893617021276595</v>
      </c>
      <c r="G218" s="14">
        <f>Alfa*($B218*X$3+$C218*X$4+$D218*X$5)</f>
        <v>0.9970212765957448</v>
      </c>
      <c r="H218" s="14">
        <f>Alfa*($B218*Y$3+$C218*Y$4+$D218*Y$5)</f>
        <v>1.4399999999999997</v>
      </c>
      <c r="I218" s="19">
        <f t="shared" si="28"/>
        <v>17.68252309055795</v>
      </c>
      <c r="J218" s="22">
        <f t="shared" si="29"/>
        <v>0.10304631251201235</v>
      </c>
      <c r="K218" s="22">
        <f t="shared" si="30"/>
        <v>0.50499080709644706</v>
      </c>
      <c r="L218" s="22">
        <f t="shared" si="31"/>
        <v>0.15326980500965093</v>
      </c>
      <c r="M218" s="22">
        <f t="shared" si="32"/>
        <v>0.23869307538188955</v>
      </c>
      <c r="N218" s="23">
        <f>SUM((J218-AandeelFiets)^2,(K218-AandeelAuto)^2,(L218-AandeelBus)^2,(M218-AandeelTrein)^2)</f>
        <v>1.3808103752508318E-2</v>
      </c>
      <c r="O218" s="58" t="str">
        <f>IF($N218=LeastSquares,B218,"")</f>
        <v/>
      </c>
      <c r="P218" s="58" t="str">
        <f>IF($N218=LeastSquares,C218,"")</f>
        <v/>
      </c>
      <c r="Q218" s="58" t="str">
        <f>IF($N218=LeastSquares,D218,"")</f>
        <v/>
      </c>
    </row>
    <row r="219" spans="1:17" x14ac:dyDescent="0.25">
      <c r="A219">
        <v>217</v>
      </c>
      <c r="B219" s="51">
        <f t="shared" si="25"/>
        <v>2</v>
      </c>
      <c r="C219" s="51">
        <f t="shared" si="26"/>
        <v>1</v>
      </c>
      <c r="D219" s="51">
        <f t="shared" si="27"/>
        <v>7</v>
      </c>
      <c r="E219" s="14">
        <f>Alfa*($B219*V$3+$C219*V$4+$D219*V$5)</f>
        <v>0.6</v>
      </c>
      <c r="F219" s="14">
        <f>Alfa*($B219*W$3+$C219*W$4+$D219*W$5)</f>
        <v>2.4893617021276593</v>
      </c>
      <c r="G219" s="14">
        <f>Alfa*($B219*X$3+$C219*X$4+$D219*X$5)</f>
        <v>1.1170212765957448</v>
      </c>
      <c r="H219" s="14">
        <f>Alfa*($B219*Y$3+$C219*Y$4+$D219*Y$5)</f>
        <v>1.6499999999999997</v>
      </c>
      <c r="I219" s="19">
        <f t="shared" si="28"/>
        <v>22.138416951399957</v>
      </c>
      <c r="J219" s="22">
        <f t="shared" si="29"/>
        <v>8.2305740486800449E-2</v>
      </c>
      <c r="K219" s="22">
        <f t="shared" si="30"/>
        <v>0.54446439944307479</v>
      </c>
      <c r="L219" s="22">
        <f t="shared" si="31"/>
        <v>0.13802876874500292</v>
      </c>
      <c r="M219" s="22">
        <f t="shared" si="32"/>
        <v>0.23520109132512185</v>
      </c>
      <c r="N219" s="23">
        <f>SUM((J219-AandeelFiets)^2,(K219-AandeelAuto)^2,(L219-AandeelBus)^2,(M219-AandeelTrein)^2)</f>
        <v>1.3701166664044345E-2</v>
      </c>
      <c r="O219" s="58" t="str">
        <f>IF($N219=LeastSquares,B219,"")</f>
        <v/>
      </c>
      <c r="P219" s="58" t="str">
        <f>IF($N219=LeastSquares,C219,"")</f>
        <v/>
      </c>
      <c r="Q219" s="58" t="str">
        <f>IF($N219=LeastSquares,D219,"")</f>
        <v/>
      </c>
    </row>
    <row r="220" spans="1:17" x14ac:dyDescent="0.25">
      <c r="A220">
        <v>218</v>
      </c>
      <c r="B220" s="51">
        <f t="shared" si="25"/>
        <v>2</v>
      </c>
      <c r="C220" s="51">
        <f t="shared" si="26"/>
        <v>1</v>
      </c>
      <c r="D220" s="51">
        <f t="shared" si="27"/>
        <v>8</v>
      </c>
      <c r="E220" s="14">
        <f>Alfa*($B220*V$3+$C220*V$4+$D220*V$5)</f>
        <v>0.6</v>
      </c>
      <c r="F220" s="14">
        <f>Alfa*($B220*W$3+$C220*W$4+$D220*W$5)</f>
        <v>2.7893617021276591</v>
      </c>
      <c r="G220" s="14">
        <f>Alfa*($B220*X$3+$C220*X$4+$D220*X$5)</f>
        <v>1.2370212765957449</v>
      </c>
      <c r="H220" s="14">
        <f>Alfa*($B220*Y$3+$C220*Y$4+$D220*Y$5)</f>
        <v>1.8599999999999997</v>
      </c>
      <c r="I220" s="19">
        <f t="shared" si="28"/>
        <v>27.961822012564411</v>
      </c>
      <c r="J220" s="22">
        <f t="shared" si="29"/>
        <v>6.5164523240715685E-2</v>
      </c>
      <c r="K220" s="22">
        <f t="shared" si="30"/>
        <v>0.58188736664274954</v>
      </c>
      <c r="L220" s="22">
        <f t="shared" si="31"/>
        <v>0.12321569966979494</v>
      </c>
      <c r="M220" s="22">
        <f t="shared" si="32"/>
        <v>0.22973241044673984</v>
      </c>
      <c r="N220" s="23">
        <f>SUM((J220-AandeelFiets)^2,(K220-AandeelAuto)^2,(L220-AandeelBus)^2,(M220-AandeelTrein)^2)</f>
        <v>1.68802311298345E-2</v>
      </c>
      <c r="O220" s="58" t="str">
        <f>IF($N220=LeastSquares,B220,"")</f>
        <v/>
      </c>
      <c r="P220" s="58" t="str">
        <f>IF($N220=LeastSquares,C220,"")</f>
        <v/>
      </c>
      <c r="Q220" s="58" t="str">
        <f>IF($N220=LeastSquares,D220,"")</f>
        <v/>
      </c>
    </row>
    <row r="221" spans="1:17" x14ac:dyDescent="0.25">
      <c r="A221">
        <v>219</v>
      </c>
      <c r="B221" s="51">
        <f t="shared" si="25"/>
        <v>2</v>
      </c>
      <c r="C221" s="51">
        <f t="shared" si="26"/>
        <v>1</v>
      </c>
      <c r="D221" s="51">
        <f t="shared" si="27"/>
        <v>9</v>
      </c>
      <c r="E221" s="14">
        <f>Alfa*($B221*V$3+$C221*V$4+$D221*V$5)</f>
        <v>0.6</v>
      </c>
      <c r="F221" s="14">
        <f>Alfa*($B221*W$3+$C221*W$4+$D221*W$5)</f>
        <v>3.0893617021276594</v>
      </c>
      <c r="G221" s="14">
        <f>Alfa*($B221*X$3+$C221*X$4+$D221*X$5)</f>
        <v>1.3570212765957448</v>
      </c>
      <c r="H221" s="14">
        <f>Alfa*($B221*Y$3+$C221*Y$4+$D221*Y$5)</f>
        <v>2.0699999999999998</v>
      </c>
      <c r="I221" s="19">
        <f t="shared" si="28"/>
        <v>35.594601335463757</v>
      </c>
      <c r="J221" s="22">
        <f t="shared" si="29"/>
        <v>5.1190875358255186E-2</v>
      </c>
      <c r="K221" s="22">
        <f t="shared" si="30"/>
        <v>0.61703330577305626</v>
      </c>
      <c r="L221" s="22">
        <f t="shared" si="31"/>
        <v>0.10913466485880241</v>
      </c>
      <c r="M221" s="22">
        <f t="shared" si="32"/>
        <v>0.22264115400988618</v>
      </c>
      <c r="N221" s="23">
        <f>SUM((J221-AandeelFiets)^2,(K221-AandeelAuto)^2,(L221-AandeelBus)^2,(M221-AandeelTrein)^2)</f>
        <v>2.2651041864422544E-2</v>
      </c>
      <c r="O221" s="58" t="str">
        <f>IF($N221=LeastSquares,B221,"")</f>
        <v/>
      </c>
      <c r="P221" s="58" t="str">
        <f>IF($N221=LeastSquares,C221,"")</f>
        <v/>
      </c>
      <c r="Q221" s="58" t="str">
        <f>IF($N221=LeastSquares,D221,"")</f>
        <v/>
      </c>
    </row>
    <row r="222" spans="1:17" x14ac:dyDescent="0.25">
      <c r="A222">
        <v>220</v>
      </c>
      <c r="B222" s="51">
        <f t="shared" si="25"/>
        <v>2</v>
      </c>
      <c r="C222" s="51">
        <f t="shared" si="26"/>
        <v>2</v>
      </c>
      <c r="D222" s="51">
        <f t="shared" si="27"/>
        <v>0</v>
      </c>
      <c r="E222" s="14">
        <f>Alfa*($B222*V$3+$C222*V$4+$D222*V$5)</f>
        <v>0.6</v>
      </c>
      <c r="F222" s="14">
        <f>Alfa*($B222*W$3+$C222*W$4+$D222*W$5)</f>
        <v>0.68936170212765957</v>
      </c>
      <c r="G222" s="14">
        <f>Alfa*($B222*X$3+$C222*X$4+$D222*X$5)</f>
        <v>0.33702127659574471</v>
      </c>
      <c r="H222" s="14">
        <f>Alfa*($B222*Y$3+$C222*Y$4+$D222*Y$5)</f>
        <v>0.36</v>
      </c>
      <c r="I222" s="19">
        <f t="shared" si="28"/>
        <v>6.648660436882956</v>
      </c>
      <c r="J222" s="22">
        <f t="shared" si="29"/>
        <v>0.27405803284559976</v>
      </c>
      <c r="K222" s="22">
        <f t="shared" si="30"/>
        <v>0.2996759082272844</v>
      </c>
      <c r="L222" s="22">
        <f t="shared" si="31"/>
        <v>0.21068437474167437</v>
      </c>
      <c r="M222" s="22">
        <f t="shared" si="32"/>
        <v>0.21558168418544138</v>
      </c>
      <c r="N222" s="23">
        <f>SUM((J222-AandeelFiets)^2,(K222-AandeelAuto)^2,(L222-AandeelBus)^2,(M222-AandeelTrein)^2)</f>
        <v>8.4803204560709458E-2</v>
      </c>
      <c r="O222" s="58" t="str">
        <f>IF($N222=LeastSquares,B222,"")</f>
        <v/>
      </c>
      <c r="P222" s="58" t="str">
        <f>IF($N222=LeastSquares,C222,"")</f>
        <v/>
      </c>
      <c r="Q222" s="58" t="str">
        <f>IF($N222=LeastSquares,D222,"")</f>
        <v/>
      </c>
    </row>
    <row r="223" spans="1:17" x14ac:dyDescent="0.25">
      <c r="A223">
        <v>221</v>
      </c>
      <c r="B223" s="51">
        <f t="shared" si="25"/>
        <v>2</v>
      </c>
      <c r="C223" s="51">
        <f t="shared" si="26"/>
        <v>2</v>
      </c>
      <c r="D223" s="51">
        <f t="shared" si="27"/>
        <v>1</v>
      </c>
      <c r="E223" s="14">
        <f>Alfa*($B223*V$3+$C223*V$4+$D223*V$5)</f>
        <v>0.6</v>
      </c>
      <c r="F223" s="14">
        <f>Alfa*($B223*W$3+$C223*W$4+$D223*W$5)</f>
        <v>0.98936170212765961</v>
      </c>
      <c r="G223" s="14">
        <f>Alfa*($B223*X$3+$C223*X$4+$D223*X$5)</f>
        <v>0.45702127659574471</v>
      </c>
      <c r="H223" s="14">
        <f>Alfa*($B223*Y$3+$C223*Y$4+$D223*Y$5)</f>
        <v>0.56999999999999995</v>
      </c>
      <c r="I223" s="19">
        <f t="shared" si="28"/>
        <v>7.8592655504053379</v>
      </c>
      <c r="J223" s="22">
        <f t="shared" si="29"/>
        <v>0.23184339410653124</v>
      </c>
      <c r="K223" s="22">
        <f t="shared" si="30"/>
        <v>0.34220973880864036</v>
      </c>
      <c r="L223" s="22">
        <f t="shared" si="31"/>
        <v>0.20095548079141859</v>
      </c>
      <c r="M223" s="22">
        <f t="shared" si="32"/>
        <v>0.22499138629340976</v>
      </c>
      <c r="N223" s="23">
        <f>SUM((J223-AandeelFiets)^2,(K223-AandeelAuto)^2,(L223-AandeelBus)^2,(M223-AandeelTrein)^2)</f>
        <v>5.777906820309818E-2</v>
      </c>
      <c r="O223" s="58" t="str">
        <f>IF($N223=LeastSquares,B223,"")</f>
        <v/>
      </c>
      <c r="P223" s="58" t="str">
        <f>IF($N223=LeastSquares,C223,"")</f>
        <v/>
      </c>
      <c r="Q223" s="58" t="str">
        <f>IF($N223=LeastSquares,D223,"")</f>
        <v/>
      </c>
    </row>
    <row r="224" spans="1:17" x14ac:dyDescent="0.25">
      <c r="A224">
        <v>222</v>
      </c>
      <c r="B224" s="51">
        <f t="shared" si="25"/>
        <v>2</v>
      </c>
      <c r="C224" s="51">
        <f t="shared" si="26"/>
        <v>2</v>
      </c>
      <c r="D224" s="51">
        <f t="shared" si="27"/>
        <v>2</v>
      </c>
      <c r="E224" s="14">
        <f>Alfa*($B224*V$3+$C224*V$4+$D224*V$5)</f>
        <v>0.6</v>
      </c>
      <c r="F224" s="14">
        <f>Alfa*($B224*W$3+$C224*W$4+$D224*W$5)</f>
        <v>1.2893617021276595</v>
      </c>
      <c r="G224" s="14">
        <f>Alfa*($B224*X$3+$C224*X$4+$D224*X$5)</f>
        <v>0.57702127659574465</v>
      </c>
      <c r="H224" s="14">
        <f>Alfa*($B224*Y$3+$C224*Y$4+$D224*Y$5)</f>
        <v>0.77999999999999992</v>
      </c>
      <c r="I224" s="19">
        <f t="shared" si="28"/>
        <v>9.4147857935861392</v>
      </c>
      <c r="J224" s="22">
        <f t="shared" si="29"/>
        <v>0.19353799866926708</v>
      </c>
      <c r="K224" s="22">
        <f t="shared" si="30"/>
        <v>0.38561349937265443</v>
      </c>
      <c r="L224" s="22">
        <f t="shared" si="31"/>
        <v>0.18914144952738607</v>
      </c>
      <c r="M224" s="22">
        <f t="shared" si="32"/>
        <v>0.23170705243069234</v>
      </c>
      <c r="N224" s="23">
        <f>SUM((J224-AandeelFiets)^2,(K224-AandeelAuto)^2,(L224-AandeelBus)^2,(M224-AandeelTrein)^2)</f>
        <v>3.7499400380904858E-2</v>
      </c>
      <c r="O224" s="58" t="str">
        <f>IF($N224=LeastSquares,B224,"")</f>
        <v/>
      </c>
      <c r="P224" s="58" t="str">
        <f>IF($N224=LeastSquares,C224,"")</f>
        <v/>
      </c>
      <c r="Q224" s="58" t="str">
        <f>IF($N224=LeastSquares,D224,"")</f>
        <v/>
      </c>
    </row>
    <row r="225" spans="1:17" x14ac:dyDescent="0.25">
      <c r="A225">
        <v>223</v>
      </c>
      <c r="B225" s="51">
        <f t="shared" si="25"/>
        <v>2</v>
      </c>
      <c r="C225" s="51">
        <f t="shared" si="26"/>
        <v>2</v>
      </c>
      <c r="D225" s="51">
        <f t="shared" si="27"/>
        <v>3</v>
      </c>
      <c r="E225" s="14">
        <f>Alfa*($B225*V$3+$C225*V$4+$D225*V$5)</f>
        <v>0.6</v>
      </c>
      <c r="F225" s="14">
        <f>Alfa*($B225*W$3+$C225*W$4+$D225*W$5)</f>
        <v>1.5893617021276596</v>
      </c>
      <c r="G225" s="14">
        <f>Alfa*($B225*X$3+$C225*X$4+$D225*X$5)</f>
        <v>0.69702127659574464</v>
      </c>
      <c r="H225" s="14">
        <f>Alfa*($B225*Y$3+$C225*Y$4+$D225*Y$5)</f>
        <v>0.98999999999999988</v>
      </c>
      <c r="I225" s="19">
        <f t="shared" si="28"/>
        <v>11.42173636739146</v>
      </c>
      <c r="J225" s="22">
        <f t="shared" si="29"/>
        <v>0.15953080528041039</v>
      </c>
      <c r="K225" s="22">
        <f t="shared" si="30"/>
        <v>0.42906084652335758</v>
      </c>
      <c r="L225" s="22">
        <f t="shared" si="31"/>
        <v>0.17578441276443435</v>
      </c>
      <c r="M225" s="22">
        <f t="shared" si="32"/>
        <v>0.23562393543179777</v>
      </c>
      <c r="N225" s="23">
        <f>SUM((J225-AandeelFiets)^2,(K225-AandeelAuto)^2,(L225-AandeelBus)^2,(M225-AandeelTrein)^2)</f>
        <v>2.3566763199389086E-2</v>
      </c>
      <c r="O225" s="58" t="str">
        <f>IF($N225=LeastSquares,B225,"")</f>
        <v/>
      </c>
      <c r="P225" s="58" t="str">
        <f>IF($N225=LeastSquares,C225,"")</f>
        <v/>
      </c>
      <c r="Q225" s="58" t="str">
        <f>IF($N225=LeastSquares,D225,"")</f>
        <v/>
      </c>
    </row>
    <row r="226" spans="1:17" x14ac:dyDescent="0.25">
      <c r="A226">
        <v>224</v>
      </c>
      <c r="B226" s="51">
        <f t="shared" si="25"/>
        <v>2</v>
      </c>
      <c r="C226" s="51">
        <f t="shared" si="26"/>
        <v>2</v>
      </c>
      <c r="D226" s="51">
        <f t="shared" si="27"/>
        <v>4</v>
      </c>
      <c r="E226" s="14">
        <f>Alfa*($B226*V$3+$C226*V$4+$D226*V$5)</f>
        <v>0.6</v>
      </c>
      <c r="F226" s="14">
        <f>Alfa*($B226*W$3+$C226*W$4+$D226*W$5)</f>
        <v>1.8893617021276596</v>
      </c>
      <c r="G226" s="14">
        <f>Alfa*($B226*X$3+$C226*X$4+$D226*X$5)</f>
        <v>0.81702127659574475</v>
      </c>
      <c r="H226" s="14">
        <f>Alfa*($B226*Y$3+$C226*Y$4+$D226*Y$5)</f>
        <v>1.2</v>
      </c>
      <c r="I226" s="19">
        <f t="shared" si="28"/>
        <v>14.021127332754039</v>
      </c>
      <c r="J226" s="22">
        <f t="shared" si="29"/>
        <v>0.12995522807456075</v>
      </c>
      <c r="K226" s="22">
        <f t="shared" si="30"/>
        <v>0.47179836137733233</v>
      </c>
      <c r="L226" s="22">
        <f t="shared" si="31"/>
        <v>0.16145254626441335</v>
      </c>
      <c r="M226" s="22">
        <f t="shared" si="32"/>
        <v>0.23679386428369362</v>
      </c>
      <c r="N226" s="23">
        <f>SUM((J226-AandeelFiets)^2,(K226-AandeelAuto)^2,(L226-AandeelBus)^2,(M226-AandeelTrein)^2)</f>
        <v>1.533469122525646E-2</v>
      </c>
      <c r="O226" s="58" t="str">
        <f>IF($N226=LeastSquares,B226,"")</f>
        <v/>
      </c>
      <c r="P226" s="58" t="str">
        <f>IF($N226=LeastSquares,C226,"")</f>
        <v/>
      </c>
      <c r="Q226" s="58" t="str">
        <f>IF($N226=LeastSquares,D226,"")</f>
        <v/>
      </c>
    </row>
    <row r="227" spans="1:17" x14ac:dyDescent="0.25">
      <c r="A227">
        <v>225</v>
      </c>
      <c r="B227" s="51">
        <f t="shared" si="25"/>
        <v>2</v>
      </c>
      <c r="C227" s="51">
        <f t="shared" si="26"/>
        <v>2</v>
      </c>
      <c r="D227" s="51">
        <f t="shared" si="27"/>
        <v>5</v>
      </c>
      <c r="E227" s="14">
        <f>Alfa*($B227*V$3+$C227*V$4+$D227*V$5)</f>
        <v>0.6</v>
      </c>
      <c r="F227" s="14">
        <f>Alfa*($B227*W$3+$C227*W$4+$D227*W$5)</f>
        <v>2.1893617021276595</v>
      </c>
      <c r="G227" s="14">
        <f>Alfa*($B227*X$3+$C227*X$4+$D227*X$5)</f>
        <v>0.93702127659574463</v>
      </c>
      <c r="H227" s="14">
        <f>Alfa*($B227*Y$3+$C227*Y$4+$D227*Y$5)</f>
        <v>1.41</v>
      </c>
      <c r="I227" s="19">
        <f t="shared" si="28"/>
        <v>17.399953099052745</v>
      </c>
      <c r="J227" s="22">
        <f t="shared" si="29"/>
        <v>0.10471975355437627</v>
      </c>
      <c r="K227" s="22">
        <f t="shared" si="30"/>
        <v>0.51319170552755944</v>
      </c>
      <c r="L227" s="22">
        <f t="shared" si="31"/>
        <v>0.14668817054039013</v>
      </c>
      <c r="M227" s="22">
        <f t="shared" si="32"/>
        <v>0.23540037037767417</v>
      </c>
      <c r="N227" s="23">
        <f>SUM((J227-AandeelFiets)^2,(K227-AandeelAuto)^2,(L227-AandeelBus)^2,(M227-AandeelTrein)^2)</f>
        <v>1.2013835417854678E-2</v>
      </c>
      <c r="O227" s="58" t="str">
        <f>IF($N227=LeastSquares,B227,"")</f>
        <v/>
      </c>
      <c r="P227" s="58" t="str">
        <f>IF($N227=LeastSquares,C227,"")</f>
        <v/>
      </c>
      <c r="Q227" s="58" t="str">
        <f>IF($N227=LeastSquares,D227,"")</f>
        <v/>
      </c>
    </row>
    <row r="228" spans="1:17" x14ac:dyDescent="0.25">
      <c r="A228">
        <v>226</v>
      </c>
      <c r="B228" s="51">
        <f t="shared" si="25"/>
        <v>2</v>
      </c>
      <c r="C228" s="51">
        <f t="shared" si="26"/>
        <v>2</v>
      </c>
      <c r="D228" s="51">
        <f t="shared" si="27"/>
        <v>6</v>
      </c>
      <c r="E228" s="14">
        <f>Alfa*($B228*V$3+$C228*V$4+$D228*V$5)</f>
        <v>0.6</v>
      </c>
      <c r="F228" s="14">
        <f>Alfa*($B228*W$3+$C228*W$4+$D228*W$5)</f>
        <v>2.4893617021276593</v>
      </c>
      <c r="G228" s="14">
        <f>Alfa*($B228*X$3+$C228*X$4+$D228*X$5)</f>
        <v>1.0570212765957447</v>
      </c>
      <c r="H228" s="14">
        <f>Alfa*($B228*Y$3+$C228*Y$4+$D228*Y$5)</f>
        <v>1.6199999999999999</v>
      </c>
      <c r="I228" s="19">
        <f t="shared" si="28"/>
        <v>21.806575087849122</v>
      </c>
      <c r="J228" s="22">
        <f t="shared" si="29"/>
        <v>8.3558229251956884E-2</v>
      </c>
      <c r="K228" s="22">
        <f t="shared" si="30"/>
        <v>0.55274979411052771</v>
      </c>
      <c r="L228" s="22">
        <f t="shared" si="31"/>
        <v>0.1319687327898601</v>
      </c>
      <c r="M228" s="22">
        <f t="shared" si="32"/>
        <v>0.23172324384765527</v>
      </c>
      <c r="N228" s="23">
        <f>SUM((J228-AandeelFiets)^2,(K228-AandeelAuto)^2,(L228-AandeelBus)^2,(M228-AandeelTrein)^2)</f>
        <v>1.2767215370332841E-2</v>
      </c>
      <c r="O228" s="58" t="str">
        <f>IF($N228=LeastSquares,B228,"")</f>
        <v/>
      </c>
      <c r="P228" s="58" t="str">
        <f>IF($N228=LeastSquares,C228,"")</f>
        <v/>
      </c>
      <c r="Q228" s="58" t="str">
        <f>IF($N228=LeastSquares,D228,"")</f>
        <v/>
      </c>
    </row>
    <row r="229" spans="1:17" x14ac:dyDescent="0.25">
      <c r="A229">
        <v>227</v>
      </c>
      <c r="B229" s="51">
        <f t="shared" si="25"/>
        <v>2</v>
      </c>
      <c r="C229" s="51">
        <f t="shared" si="26"/>
        <v>2</v>
      </c>
      <c r="D229" s="51">
        <f t="shared" si="27"/>
        <v>7</v>
      </c>
      <c r="E229" s="14">
        <f>Alfa*($B229*V$3+$C229*V$4+$D229*V$5)</f>
        <v>0.6</v>
      </c>
      <c r="F229" s="14">
        <f>Alfa*($B229*W$3+$C229*W$4+$D229*W$5)</f>
        <v>2.7893617021276591</v>
      </c>
      <c r="G229" s="14">
        <f>Alfa*($B229*X$3+$C229*X$4+$D229*X$5)</f>
        <v>1.1770212765957448</v>
      </c>
      <c r="H229" s="14">
        <f>Alfa*($B229*Y$3+$C229*Y$4+$D229*Y$5)</f>
        <v>1.8299999999999998</v>
      </c>
      <c r="I229" s="19">
        <f t="shared" si="28"/>
        <v>27.571331181994804</v>
      </c>
      <c r="J229" s="22">
        <f t="shared" si="29"/>
        <v>6.6087443814842939E-2</v>
      </c>
      <c r="K229" s="22">
        <f t="shared" si="30"/>
        <v>0.5901285966217602</v>
      </c>
      <c r="L229" s="22">
        <f t="shared" si="31"/>
        <v>0.1176836448061718</v>
      </c>
      <c r="M229" s="22">
        <f t="shared" si="32"/>
        <v>0.22610031475722497</v>
      </c>
      <c r="N229" s="23">
        <f>SUM((J229-AandeelFiets)^2,(K229-AandeelAuto)^2,(L229-AandeelBus)^2,(M229-AandeelTrein)^2)</f>
        <v>1.6782740712153563E-2</v>
      </c>
      <c r="O229" s="58" t="str">
        <f>IF($N229=LeastSquares,B229,"")</f>
        <v/>
      </c>
      <c r="P229" s="58" t="str">
        <f>IF($N229=LeastSquares,C229,"")</f>
        <v/>
      </c>
      <c r="Q229" s="58" t="str">
        <f>IF($N229=LeastSquares,D229,"")</f>
        <v/>
      </c>
    </row>
    <row r="230" spans="1:17" x14ac:dyDescent="0.25">
      <c r="A230">
        <v>228</v>
      </c>
      <c r="B230" s="51">
        <f t="shared" si="25"/>
        <v>2</v>
      </c>
      <c r="C230" s="51">
        <f t="shared" si="26"/>
        <v>2</v>
      </c>
      <c r="D230" s="51">
        <f t="shared" si="27"/>
        <v>8</v>
      </c>
      <c r="E230" s="14">
        <f>Alfa*($B230*V$3+$C230*V$4+$D230*V$5)</f>
        <v>0.6</v>
      </c>
      <c r="F230" s="14">
        <f>Alfa*($B230*W$3+$C230*W$4+$D230*W$5)</f>
        <v>3.0893617021276594</v>
      </c>
      <c r="G230" s="14">
        <f>Alfa*($B230*X$3+$C230*X$4+$D230*X$5)</f>
        <v>1.2970212765957447</v>
      </c>
      <c r="H230" s="14">
        <f>Alfa*($B230*Y$3+$C230*Y$4+$D230*Y$5)</f>
        <v>2.04</v>
      </c>
      <c r="I230" s="19">
        <f t="shared" si="28"/>
        <v>35.134165639027138</v>
      </c>
      <c r="J230" s="22">
        <f t="shared" si="29"/>
        <v>5.1861735357861857E-2</v>
      </c>
      <c r="K230" s="22">
        <f t="shared" si="30"/>
        <v>0.62511957037336385</v>
      </c>
      <c r="L230" s="22">
        <f t="shared" si="31"/>
        <v>0.1041260847816646</v>
      </c>
      <c r="M230" s="22">
        <f t="shared" si="32"/>
        <v>0.21889260948710978</v>
      </c>
      <c r="N230" s="23">
        <f>SUM((J230-AandeelFiets)^2,(K230-AandeelAuto)^2,(L230-AandeelBus)^2,(M230-AandeelTrein)^2)</f>
        <v>2.331992006229475E-2</v>
      </c>
      <c r="O230" s="58" t="str">
        <f>IF($N230=LeastSquares,B230,"")</f>
        <v/>
      </c>
      <c r="P230" s="58" t="str">
        <f>IF($N230=LeastSquares,C230,"")</f>
        <v/>
      </c>
      <c r="Q230" s="58" t="str">
        <f>IF($N230=LeastSquares,D230,"")</f>
        <v/>
      </c>
    </row>
    <row r="231" spans="1:17" x14ac:dyDescent="0.25">
      <c r="A231">
        <v>229</v>
      </c>
      <c r="B231" s="51">
        <f t="shared" si="25"/>
        <v>2</v>
      </c>
      <c r="C231" s="51">
        <f t="shared" si="26"/>
        <v>2</v>
      </c>
      <c r="D231" s="51">
        <f t="shared" si="27"/>
        <v>9</v>
      </c>
      <c r="E231" s="14">
        <f>Alfa*($B231*V$3+$C231*V$4+$D231*V$5)</f>
        <v>0.6</v>
      </c>
      <c r="F231" s="14">
        <f>Alfa*($B231*W$3+$C231*W$4+$D231*W$5)</f>
        <v>3.3893617021276592</v>
      </c>
      <c r="G231" s="14">
        <f>Alfa*($B231*X$3+$C231*X$4+$D231*X$5)</f>
        <v>1.4170212765957448</v>
      </c>
      <c r="H231" s="14">
        <f>Alfa*($B231*Y$3+$C231*Y$4+$D231*Y$5)</f>
        <v>2.25</v>
      </c>
      <c r="I231" s="19">
        <f t="shared" si="28"/>
        <v>45.081692673396695</v>
      </c>
      <c r="J231" s="22">
        <f t="shared" si="29"/>
        <v>4.0418154074009859E-2</v>
      </c>
      <c r="K231" s="22">
        <f t="shared" si="30"/>
        <v>0.65762886972689594</v>
      </c>
      <c r="L231" s="22">
        <f t="shared" si="31"/>
        <v>9.1496463283877866E-2</v>
      </c>
      <c r="M231" s="22">
        <f t="shared" si="32"/>
        <v>0.21045651291521636</v>
      </c>
      <c r="N231" s="23">
        <f>SUM((J231-AandeelFiets)^2,(K231-AandeelAuto)^2,(L231-AandeelBus)^2,(M231-AandeelTrein)^2)</f>
        <v>3.1733739693166903E-2</v>
      </c>
      <c r="O231" s="58" t="str">
        <f>IF($N231=LeastSquares,B231,"")</f>
        <v/>
      </c>
      <c r="P231" s="58" t="str">
        <f>IF($N231=LeastSquares,C231,"")</f>
        <v/>
      </c>
      <c r="Q231" s="58" t="str">
        <f>IF($N231=LeastSquares,D231,"")</f>
        <v/>
      </c>
    </row>
    <row r="232" spans="1:17" x14ac:dyDescent="0.25">
      <c r="A232">
        <v>230</v>
      </c>
      <c r="B232" s="51">
        <f t="shared" si="25"/>
        <v>2</v>
      </c>
      <c r="C232" s="51">
        <f t="shared" si="26"/>
        <v>3</v>
      </c>
      <c r="D232" s="51">
        <f t="shared" si="27"/>
        <v>0</v>
      </c>
      <c r="E232" s="14">
        <f>Alfa*($B232*V$3+$C232*V$4+$D232*V$5)</f>
        <v>0.6</v>
      </c>
      <c r="F232" s="14">
        <f>Alfa*($B232*W$3+$C232*W$4+$D232*W$5)</f>
        <v>0.98936170212765961</v>
      </c>
      <c r="G232" s="14">
        <f>Alfa*($B232*X$3+$C232*X$4+$D232*X$5)</f>
        <v>0.39702127659574465</v>
      </c>
      <c r="H232" s="14">
        <f>Alfa*($B232*Y$3+$C232*Y$4+$D232*Y$5)</f>
        <v>0.53999999999999992</v>
      </c>
      <c r="I232" s="19">
        <f t="shared" si="28"/>
        <v>7.7150304500661431</v>
      </c>
      <c r="J232" s="22">
        <f t="shared" si="29"/>
        <v>0.23617778467418588</v>
      </c>
      <c r="K232" s="22">
        <f t="shared" si="30"/>
        <v>0.34860746547136412</v>
      </c>
      <c r="L232" s="22">
        <f t="shared" si="31"/>
        <v>0.19279088862780414</v>
      </c>
      <c r="M232" s="22">
        <f t="shared" si="32"/>
        <v>0.22242386122664579</v>
      </c>
      <c r="N232" s="23">
        <f>SUM((J232-AandeelFiets)^2,(K232-AandeelAuto)^2,(L232-AandeelBus)^2,(M232-AandeelTrein)^2)</f>
        <v>5.4133704065919649E-2</v>
      </c>
      <c r="O232" s="58" t="str">
        <f>IF($N232=LeastSquares,B232,"")</f>
        <v/>
      </c>
      <c r="P232" s="58" t="str">
        <f>IF($N232=LeastSquares,C232,"")</f>
        <v/>
      </c>
      <c r="Q232" s="58" t="str">
        <f>IF($N232=LeastSquares,D232,"")</f>
        <v/>
      </c>
    </row>
    <row r="233" spans="1:17" x14ac:dyDescent="0.25">
      <c r="A233">
        <v>231</v>
      </c>
      <c r="B233" s="51">
        <f t="shared" si="25"/>
        <v>2</v>
      </c>
      <c r="C233" s="51">
        <f t="shared" si="26"/>
        <v>3</v>
      </c>
      <c r="D233" s="51">
        <f t="shared" si="27"/>
        <v>1</v>
      </c>
      <c r="E233" s="14">
        <f>Alfa*($B233*V$3+$C233*V$4+$D233*V$5)</f>
        <v>0.6</v>
      </c>
      <c r="F233" s="14">
        <f>Alfa*($B233*W$3+$C233*W$4+$D233*W$5)</f>
        <v>1.2893617021276595</v>
      </c>
      <c r="G233" s="14">
        <f>Alfa*($B233*X$3+$C233*X$4+$D233*X$5)</f>
        <v>0.51702127659574459</v>
      </c>
      <c r="H233" s="14">
        <f>Alfa*($B233*Y$3+$C233*Y$4+$D233*Y$5)</f>
        <v>0.75</v>
      </c>
      <c r="I233" s="19">
        <f t="shared" si="28"/>
        <v>9.2466121220219861</v>
      </c>
      <c r="J233" s="22">
        <f t="shared" si="29"/>
        <v>0.19705799014223821</v>
      </c>
      <c r="K233" s="22">
        <f t="shared" si="30"/>
        <v>0.39262688299234277</v>
      </c>
      <c r="L233" s="22">
        <f t="shared" si="31"/>
        <v>0.18136640611495411</v>
      </c>
      <c r="M233" s="22">
        <f t="shared" si="32"/>
        <v>0.22894872075046482</v>
      </c>
      <c r="N233" s="23">
        <f>SUM((J233-AandeelFiets)^2,(K233-AandeelAuto)^2,(L233-AandeelBus)^2,(M233-AandeelTrein)^2)</f>
        <v>3.4018194679834315E-2</v>
      </c>
      <c r="O233" s="58" t="str">
        <f>IF($N233=LeastSquares,B233,"")</f>
        <v/>
      </c>
      <c r="P233" s="58" t="str">
        <f>IF($N233=LeastSquares,C233,"")</f>
        <v/>
      </c>
      <c r="Q233" s="58" t="str">
        <f>IF($N233=LeastSquares,D233,"")</f>
        <v/>
      </c>
    </row>
    <row r="234" spans="1:17" x14ac:dyDescent="0.25">
      <c r="A234">
        <v>232</v>
      </c>
      <c r="B234" s="51">
        <f t="shared" si="25"/>
        <v>2</v>
      </c>
      <c r="C234" s="51">
        <f t="shared" si="26"/>
        <v>3</v>
      </c>
      <c r="D234" s="51">
        <f t="shared" si="27"/>
        <v>2</v>
      </c>
      <c r="E234" s="14">
        <f>Alfa*($B234*V$3+$C234*V$4+$D234*V$5)</f>
        <v>0.6</v>
      </c>
      <c r="F234" s="14">
        <f>Alfa*($B234*W$3+$C234*W$4+$D234*W$5)</f>
        <v>1.5893617021276596</v>
      </c>
      <c r="G234" s="14">
        <f>Alfa*($B234*X$3+$C234*X$4+$D234*X$5)</f>
        <v>0.63702127659574459</v>
      </c>
      <c r="H234" s="14">
        <f>Alfa*($B234*Y$3+$C234*Y$4+$D234*Y$5)</f>
        <v>0.95999999999999985</v>
      </c>
      <c r="I234" s="19">
        <f t="shared" si="28"/>
        <v>11.225275340890864</v>
      </c>
      <c r="J234" s="22">
        <f t="shared" si="29"/>
        <v>0.16232286024673148</v>
      </c>
      <c r="K234" s="22">
        <f t="shared" si="30"/>
        <v>0.43657012640998383</v>
      </c>
      <c r="L234" s="22">
        <f t="shared" si="31"/>
        <v>0.168444883096077</v>
      </c>
      <c r="M234" s="22">
        <f t="shared" si="32"/>
        <v>0.23266213024720755</v>
      </c>
      <c r="N234" s="23">
        <f>SUM((J234-AandeelFiets)^2,(K234-AandeelAuto)^2,(L234-AandeelBus)^2,(M234-AandeelTrein)^2)</f>
        <v>2.0551966567693009E-2</v>
      </c>
      <c r="O234" s="58" t="str">
        <f>IF($N234=LeastSquares,B234,"")</f>
        <v/>
      </c>
      <c r="P234" s="58" t="str">
        <f>IF($N234=LeastSquares,C234,"")</f>
        <v/>
      </c>
      <c r="Q234" s="58" t="str">
        <f>IF($N234=LeastSquares,D234,"")</f>
        <v/>
      </c>
    </row>
    <row r="235" spans="1:17" x14ac:dyDescent="0.25">
      <c r="A235">
        <v>233</v>
      </c>
      <c r="B235" s="51">
        <f t="shared" si="25"/>
        <v>2</v>
      </c>
      <c r="C235" s="51">
        <f t="shared" si="26"/>
        <v>3</v>
      </c>
      <c r="D235" s="51">
        <f t="shared" si="27"/>
        <v>3</v>
      </c>
      <c r="E235" s="14">
        <f>Alfa*($B235*V$3+$C235*V$4+$D235*V$5)</f>
        <v>0.6</v>
      </c>
      <c r="F235" s="14">
        <f>Alfa*($B235*W$3+$C235*W$4+$D235*W$5)</f>
        <v>1.8893617021276596</v>
      </c>
      <c r="G235" s="14">
        <f>Alfa*($B235*X$3+$C235*X$4+$D235*X$5)</f>
        <v>0.7570212765957447</v>
      </c>
      <c r="H235" s="14">
        <f>Alfa*($B235*Y$3+$C235*Y$4+$D235*Y$5)</f>
        <v>1.1699999999999997</v>
      </c>
      <c r="I235" s="19">
        <f t="shared" si="28"/>
        <v>13.791172703078667</v>
      </c>
      <c r="J235" s="22">
        <f t="shared" si="29"/>
        <v>0.13212210735231739</v>
      </c>
      <c r="K235" s="22">
        <f t="shared" si="30"/>
        <v>0.47966514832923185</v>
      </c>
      <c r="L235" s="22">
        <f t="shared" si="31"/>
        <v>0.15458557512135712</v>
      </c>
      <c r="M235" s="22">
        <f t="shared" si="32"/>
        <v>0.23362716919709364</v>
      </c>
      <c r="N235" s="23">
        <f>SUM((J235-AandeelFiets)^2,(K235-AandeelAuto)^2,(L235-AandeelBus)^2,(M235-AandeelTrein)^2)</f>
        <v>1.2998848161430838E-2</v>
      </c>
      <c r="O235" s="58" t="str">
        <f>IF($N235=LeastSquares,B235,"")</f>
        <v/>
      </c>
      <c r="P235" s="58" t="str">
        <f>IF($N235=LeastSquares,C235,"")</f>
        <v/>
      </c>
      <c r="Q235" s="58" t="str">
        <f>IF($N235=LeastSquares,D235,"")</f>
        <v/>
      </c>
    </row>
    <row r="236" spans="1:17" x14ac:dyDescent="0.25">
      <c r="A236">
        <v>234</v>
      </c>
      <c r="B236" s="51">
        <f t="shared" si="25"/>
        <v>2</v>
      </c>
      <c r="C236" s="51">
        <f t="shared" si="26"/>
        <v>3</v>
      </c>
      <c r="D236" s="51">
        <f t="shared" si="27"/>
        <v>4</v>
      </c>
      <c r="E236" s="14">
        <f>Alfa*($B236*V$3+$C236*V$4+$D236*V$5)</f>
        <v>0.6</v>
      </c>
      <c r="F236" s="14">
        <f>Alfa*($B236*W$3+$C236*W$4+$D236*W$5)</f>
        <v>2.1893617021276595</v>
      </c>
      <c r="G236" s="14">
        <f>Alfa*($B236*X$3+$C236*X$4+$D236*X$5)</f>
        <v>0.87702127659574469</v>
      </c>
      <c r="H236" s="14">
        <f>Alfa*($B236*Y$3+$C236*Y$4+$D236*Y$5)</f>
        <v>1.38</v>
      </c>
      <c r="I236" s="19">
        <f t="shared" si="28"/>
        <v>17.130261023019287</v>
      </c>
      <c r="J236" s="22">
        <f t="shared" si="29"/>
        <v>0.10636842006913869</v>
      </c>
      <c r="K236" s="22">
        <f t="shared" si="30"/>
        <v>0.52127119341632511</v>
      </c>
      <c r="L236" s="22">
        <f t="shared" si="31"/>
        <v>0.14032062820884791</v>
      </c>
      <c r="M236" s="22">
        <f t="shared" si="32"/>
        <v>0.23203975830568827</v>
      </c>
      <c r="N236" s="23">
        <f>SUM((J236-AandeelFiets)^2,(K236-AandeelAuto)^2,(L236-AandeelBus)^2,(M236-AandeelTrein)^2)</f>
        <v>1.0476976999764017E-2</v>
      </c>
      <c r="O236" s="58" t="str">
        <f>IF($N236=LeastSquares,B236,"")</f>
        <v/>
      </c>
      <c r="P236" s="58" t="str">
        <f>IF($N236=LeastSquares,C236,"")</f>
        <v/>
      </c>
      <c r="Q236" s="58" t="str">
        <f>IF($N236=LeastSquares,D236,"")</f>
        <v/>
      </c>
    </row>
    <row r="237" spans="1:17" x14ac:dyDescent="0.25">
      <c r="A237">
        <v>235</v>
      </c>
      <c r="B237" s="51">
        <f t="shared" si="25"/>
        <v>2</v>
      </c>
      <c r="C237" s="51">
        <f t="shared" si="26"/>
        <v>3</v>
      </c>
      <c r="D237" s="51">
        <f t="shared" si="27"/>
        <v>5</v>
      </c>
      <c r="E237" s="14">
        <f>Alfa*($B237*V$3+$C237*V$4+$D237*V$5)</f>
        <v>0.6</v>
      </c>
      <c r="F237" s="14">
        <f>Alfa*($B237*W$3+$C237*W$4+$D237*W$5)</f>
        <v>2.4893617021276593</v>
      </c>
      <c r="G237" s="14">
        <f>Alfa*($B237*X$3+$C237*X$4+$D237*X$5)</f>
        <v>0.99702127659574469</v>
      </c>
      <c r="H237" s="14">
        <f>Alfa*($B237*Y$3+$C237*Y$4+$D237*Y$5)</f>
        <v>1.5899999999999999</v>
      </c>
      <c r="I237" s="19">
        <f t="shared" si="28"/>
        <v>21.489644484949963</v>
      </c>
      <c r="J237" s="22">
        <f t="shared" si="29"/>
        <v>8.479055117298985E-2</v>
      </c>
      <c r="K237" s="22">
        <f t="shared" si="30"/>
        <v>0.56090178218192288</v>
      </c>
      <c r="L237" s="22">
        <f t="shared" si="31"/>
        <v>0.12611641239884278</v>
      </c>
      <c r="M237" s="22">
        <f t="shared" si="32"/>
        <v>0.22819125424624442</v>
      </c>
      <c r="N237" s="23">
        <f>SUM((J237-AandeelFiets)^2,(K237-AandeelAuto)^2,(L237-AandeelBus)^2,(M237-AandeelTrein)^2)</f>
        <v>1.2066956680453631E-2</v>
      </c>
      <c r="O237" s="58" t="str">
        <f>IF($N237=LeastSquares,B237,"")</f>
        <v/>
      </c>
      <c r="P237" s="58" t="str">
        <f>IF($N237=LeastSquares,C237,"")</f>
        <v/>
      </c>
      <c r="Q237" s="58" t="str">
        <f>IF($N237=LeastSquares,D237,"")</f>
        <v/>
      </c>
    </row>
    <row r="238" spans="1:17" x14ac:dyDescent="0.25">
      <c r="A238">
        <v>236</v>
      </c>
      <c r="B238" s="51">
        <f t="shared" si="25"/>
        <v>2</v>
      </c>
      <c r="C238" s="51">
        <f t="shared" si="26"/>
        <v>3</v>
      </c>
      <c r="D238" s="51">
        <f t="shared" si="27"/>
        <v>6</v>
      </c>
      <c r="E238" s="14">
        <f>Alfa*($B238*V$3+$C238*V$4+$D238*V$5)</f>
        <v>0.6</v>
      </c>
      <c r="F238" s="14">
        <f>Alfa*($B238*W$3+$C238*W$4+$D238*W$5)</f>
        <v>2.7893617021276591</v>
      </c>
      <c r="G238" s="14">
        <f>Alfa*($B238*X$3+$C238*X$4+$D238*X$5)</f>
        <v>1.1170212765957448</v>
      </c>
      <c r="H238" s="14">
        <f>Alfa*($B238*Y$3+$C238*Y$4+$D238*Y$5)</f>
        <v>1.7999999999999996</v>
      </c>
      <c r="I238" s="19">
        <f t="shared" si="28"/>
        <v>27.198135675993058</v>
      </c>
      <c r="J238" s="22">
        <f t="shared" si="29"/>
        <v>6.6994253653894234E-2</v>
      </c>
      <c r="K238" s="22">
        <f t="shared" si="30"/>
        <v>0.5982259656049127</v>
      </c>
      <c r="L238" s="22">
        <f t="shared" si="31"/>
        <v>0.11235102545879427</v>
      </c>
      <c r="M238" s="22">
        <f t="shared" si="32"/>
        <v>0.22242875528239894</v>
      </c>
      <c r="N238" s="23">
        <f>SUM((J238-AandeelFiets)^2,(K238-AandeelAuto)^2,(L238-AandeelBus)^2,(M238-AandeelTrein)^2)</f>
        <v>1.6891783836486179E-2</v>
      </c>
      <c r="O238" s="58" t="str">
        <f>IF($N238=LeastSquares,B238,"")</f>
        <v/>
      </c>
      <c r="P238" s="58" t="str">
        <f>IF($N238=LeastSquares,C238,"")</f>
        <v/>
      </c>
      <c r="Q238" s="58" t="str">
        <f>IF($N238=LeastSquares,D238,"")</f>
        <v/>
      </c>
    </row>
    <row r="239" spans="1:17" x14ac:dyDescent="0.25">
      <c r="A239">
        <v>237</v>
      </c>
      <c r="B239" s="51">
        <f t="shared" si="25"/>
        <v>2</v>
      </c>
      <c r="C239" s="51">
        <f t="shared" si="26"/>
        <v>3</v>
      </c>
      <c r="D239" s="51">
        <f t="shared" si="27"/>
        <v>7</v>
      </c>
      <c r="E239" s="14">
        <f>Alfa*($B239*V$3+$C239*V$4+$D239*V$5)</f>
        <v>0.6</v>
      </c>
      <c r="F239" s="14">
        <f>Alfa*($B239*W$3+$C239*W$4+$D239*W$5)</f>
        <v>3.0893617021276594</v>
      </c>
      <c r="G239" s="14">
        <f>Alfa*($B239*X$3+$C239*X$4+$D239*X$5)</f>
        <v>1.2370212765957449</v>
      </c>
      <c r="H239" s="14">
        <f>Alfa*($B239*Y$3+$C239*Y$4+$D239*Y$5)</f>
        <v>2.0099999999999998</v>
      </c>
      <c r="I239" s="19">
        <f t="shared" si="28"/>
        <v>34.693826140725342</v>
      </c>
      <c r="J239" s="22">
        <f t="shared" si="29"/>
        <v>5.2519972660254238E-2</v>
      </c>
      <c r="K239" s="22">
        <f t="shared" si="30"/>
        <v>0.63305368628437086</v>
      </c>
      <c r="L239" s="22">
        <f t="shared" si="31"/>
        <v>9.9306875215936216E-2</v>
      </c>
      <c r="M239" s="22">
        <f t="shared" si="32"/>
        <v>0.21511946583943878</v>
      </c>
      <c r="N239" s="23">
        <f>SUM((J239-AandeelFiets)^2,(K239-AandeelAuto)^2,(L239-AandeelBus)^2,(M239-AandeelTrein)^2)</f>
        <v>2.4165832556924002E-2</v>
      </c>
      <c r="O239" s="58" t="str">
        <f>IF($N239=LeastSquares,B239,"")</f>
        <v/>
      </c>
      <c r="P239" s="58" t="str">
        <f>IF($N239=LeastSquares,C239,"")</f>
        <v/>
      </c>
      <c r="Q239" s="58" t="str">
        <f>IF($N239=LeastSquares,D239,"")</f>
        <v/>
      </c>
    </row>
    <row r="240" spans="1:17" x14ac:dyDescent="0.25">
      <c r="A240">
        <v>238</v>
      </c>
      <c r="B240" s="51">
        <f t="shared" si="25"/>
        <v>2</v>
      </c>
      <c r="C240" s="51">
        <f t="shared" si="26"/>
        <v>3</v>
      </c>
      <c r="D240" s="51">
        <f t="shared" si="27"/>
        <v>8</v>
      </c>
      <c r="E240" s="14">
        <f>Alfa*($B240*V$3+$C240*V$4+$D240*V$5)</f>
        <v>0.6</v>
      </c>
      <c r="F240" s="14">
        <f>Alfa*($B240*W$3+$C240*W$4+$D240*W$5)</f>
        <v>3.3893617021276592</v>
      </c>
      <c r="G240" s="14">
        <f>Alfa*($B240*X$3+$C240*X$4+$D240*X$5)</f>
        <v>1.3570212765957448</v>
      </c>
      <c r="H240" s="14">
        <f>Alfa*($B240*Y$3+$C240*Y$4+$D240*Y$5)</f>
        <v>2.2199999999999998</v>
      </c>
      <c r="I240" s="19">
        <f t="shared" si="28"/>
        <v>44.561077151982424</v>
      </c>
      <c r="J240" s="22">
        <f t="shared" si="29"/>
        <v>4.0890367038837319E-2</v>
      </c>
      <c r="K240" s="22">
        <f t="shared" si="30"/>
        <v>0.66531207262035907</v>
      </c>
      <c r="L240" s="22">
        <f t="shared" si="31"/>
        <v>8.717484261611258E-2</v>
      </c>
      <c r="M240" s="22">
        <f t="shared" si="32"/>
        <v>0.20662271772469115</v>
      </c>
      <c r="N240" s="23">
        <f>SUM((J240-AandeelFiets)^2,(K240-AandeelAuto)^2,(L240-AandeelBus)^2,(M240-AandeelTrein)^2)</f>
        <v>3.3217340180682321E-2</v>
      </c>
      <c r="O240" s="58" t="str">
        <f>IF($N240=LeastSquares,B240,"")</f>
        <v/>
      </c>
      <c r="P240" s="58" t="str">
        <f>IF($N240=LeastSquares,C240,"")</f>
        <v/>
      </c>
      <c r="Q240" s="58" t="str">
        <f>IF($N240=LeastSquares,D240,"")</f>
        <v/>
      </c>
    </row>
    <row r="241" spans="1:17" x14ac:dyDescent="0.25">
      <c r="A241">
        <v>239</v>
      </c>
      <c r="B241" s="51">
        <f t="shared" si="25"/>
        <v>2</v>
      </c>
      <c r="C241" s="51">
        <f t="shared" si="26"/>
        <v>3</v>
      </c>
      <c r="D241" s="51">
        <f t="shared" si="27"/>
        <v>9</v>
      </c>
      <c r="E241" s="14">
        <f>Alfa*($B241*V$3+$C241*V$4+$D241*V$5)</f>
        <v>0.6</v>
      </c>
      <c r="F241" s="14">
        <f>Alfa*($B241*W$3+$C241*W$4+$D241*W$5)</f>
        <v>3.689361702127659</v>
      </c>
      <c r="G241" s="14">
        <f>Alfa*($B241*X$3+$C241*X$4+$D241*X$5)</f>
        <v>1.4770212765957444</v>
      </c>
      <c r="H241" s="14">
        <f>Alfa*($B241*Y$3+$C241*Y$4+$D241*Y$5)</f>
        <v>2.4299999999999997</v>
      </c>
      <c r="I241" s="19">
        <f t="shared" si="28"/>
        <v>57.580175233269841</v>
      </c>
      <c r="J241" s="22">
        <f t="shared" si="29"/>
        <v>3.1644898491689347E-2</v>
      </c>
      <c r="K241" s="22">
        <f t="shared" si="30"/>
        <v>0.69501863115964369</v>
      </c>
      <c r="L241" s="22">
        <f t="shared" si="31"/>
        <v>7.606575983095587E-2</v>
      </c>
      <c r="M241" s="22">
        <f t="shared" si="32"/>
        <v>0.19727071051771111</v>
      </c>
      <c r="N241" s="23">
        <f>SUM((J241-AandeelFiets)^2,(K241-AandeelAuto)^2,(L241-AandeelBus)^2,(M241-AandeelTrein)^2)</f>
        <v>4.349186081851799E-2</v>
      </c>
      <c r="O241" s="58" t="str">
        <f>IF($N241=LeastSquares,B241,"")</f>
        <v/>
      </c>
      <c r="P241" s="58" t="str">
        <f>IF($N241=LeastSquares,C241,"")</f>
        <v/>
      </c>
      <c r="Q241" s="58" t="str">
        <f>IF($N241=LeastSquares,D241,"")</f>
        <v/>
      </c>
    </row>
    <row r="242" spans="1:17" x14ac:dyDescent="0.25">
      <c r="A242">
        <v>240</v>
      </c>
      <c r="B242" s="51">
        <f t="shared" si="25"/>
        <v>2</v>
      </c>
      <c r="C242" s="51">
        <f t="shared" si="26"/>
        <v>4</v>
      </c>
      <c r="D242" s="51">
        <f t="shared" si="27"/>
        <v>0</v>
      </c>
      <c r="E242" s="14">
        <f>Alfa*($B242*V$3+$C242*V$4+$D242*V$5)</f>
        <v>0.6</v>
      </c>
      <c r="F242" s="14">
        <f>Alfa*($B242*W$3+$C242*W$4+$D242*W$5)</f>
        <v>1.2893617021276595</v>
      </c>
      <c r="G242" s="14">
        <f>Alfa*($B242*X$3+$C242*X$4+$D242*X$5)</f>
        <v>0.45702127659574471</v>
      </c>
      <c r="H242" s="14">
        <f>Alfa*($B242*Y$3+$C242*Y$4+$D242*Y$5)</f>
        <v>0.72</v>
      </c>
      <c r="I242" s="19">
        <f t="shared" si="28"/>
        <v>9.08638299409224</v>
      </c>
      <c r="J242" s="22">
        <f t="shared" si="29"/>
        <v>0.20053290749192601</v>
      </c>
      <c r="K242" s="22">
        <f t="shared" si="30"/>
        <v>0.3995504589746165</v>
      </c>
      <c r="L242" s="22">
        <f t="shared" si="31"/>
        <v>0.17381641169825257</v>
      </c>
      <c r="M242" s="22">
        <f t="shared" si="32"/>
        <v>0.22610022183520478</v>
      </c>
      <c r="N242" s="23">
        <f>SUM((J242-AandeelFiets)^2,(K242-AandeelAuto)^2,(L242-AandeelBus)^2,(M242-AandeelTrein)^2)</f>
        <v>3.0832768329398186E-2</v>
      </c>
      <c r="O242" s="58" t="str">
        <f>IF($N242=LeastSquares,B242,"")</f>
        <v/>
      </c>
      <c r="P242" s="58" t="str">
        <f>IF($N242=LeastSquares,C242,"")</f>
        <v/>
      </c>
      <c r="Q242" s="58" t="str">
        <f>IF($N242=LeastSquares,D242,"")</f>
        <v/>
      </c>
    </row>
    <row r="243" spans="1:17" x14ac:dyDescent="0.25">
      <c r="A243">
        <v>241</v>
      </c>
      <c r="B243" s="51">
        <f t="shared" si="25"/>
        <v>2</v>
      </c>
      <c r="C243" s="51">
        <f t="shared" si="26"/>
        <v>4</v>
      </c>
      <c r="D243" s="51">
        <f t="shared" si="27"/>
        <v>1</v>
      </c>
      <c r="E243" s="14">
        <f>Alfa*($B243*V$3+$C243*V$4+$D243*V$5)</f>
        <v>0.6</v>
      </c>
      <c r="F243" s="14">
        <f>Alfa*($B243*W$3+$C243*W$4+$D243*W$5)</f>
        <v>1.5893617021276596</v>
      </c>
      <c r="G243" s="14">
        <f>Alfa*($B243*X$3+$C243*X$4+$D243*X$5)</f>
        <v>0.57702127659574465</v>
      </c>
      <c r="H243" s="14">
        <f>Alfa*($B243*Y$3+$C243*Y$4+$D243*Y$5)</f>
        <v>0.92999999999999983</v>
      </c>
      <c r="I243" s="19">
        <f t="shared" si="28"/>
        <v>11.037974084556687</v>
      </c>
      <c r="J243" s="22">
        <f t="shared" si="29"/>
        <v>0.16507728559898044</v>
      </c>
      <c r="K243" s="22">
        <f t="shared" si="30"/>
        <v>0.44397820080191103</v>
      </c>
      <c r="L243" s="22">
        <f t="shared" si="31"/>
        <v>0.1613272705976137</v>
      </c>
      <c r="M243" s="22">
        <f t="shared" si="32"/>
        <v>0.22961724300149472</v>
      </c>
      <c r="N243" s="23">
        <f>SUM((J243-AandeelFiets)^2,(K243-AandeelAuto)^2,(L243-AandeelBus)^2,(M243-AandeelTrein)^2)</f>
        <v>1.781935884045148E-2</v>
      </c>
      <c r="O243" s="58" t="str">
        <f>IF($N243=LeastSquares,B243,"")</f>
        <v/>
      </c>
      <c r="P243" s="58" t="str">
        <f>IF($N243=LeastSquares,C243,"")</f>
        <v/>
      </c>
      <c r="Q243" s="58" t="str">
        <f>IF($N243=LeastSquares,D243,"")</f>
        <v/>
      </c>
    </row>
    <row r="244" spans="1:17" x14ac:dyDescent="0.25">
      <c r="A244">
        <v>242</v>
      </c>
      <c r="B244" s="51">
        <f t="shared" si="25"/>
        <v>2</v>
      </c>
      <c r="C244" s="51">
        <f t="shared" si="26"/>
        <v>4</v>
      </c>
      <c r="D244" s="51">
        <f t="shared" si="27"/>
        <v>2</v>
      </c>
      <c r="E244" s="14">
        <f>Alfa*($B244*V$3+$C244*V$4+$D244*V$5)</f>
        <v>0.6</v>
      </c>
      <c r="F244" s="14">
        <f>Alfa*($B244*W$3+$C244*W$4+$D244*W$5)</f>
        <v>1.8893617021276596</v>
      </c>
      <c r="G244" s="14">
        <f>Alfa*($B244*X$3+$C244*X$4+$D244*X$5)</f>
        <v>0.69702127659574464</v>
      </c>
      <c r="H244" s="14">
        <f>Alfa*($B244*Y$3+$C244*Y$4+$D244*Y$5)</f>
        <v>1.1399999999999999</v>
      </c>
      <c r="I244" s="19">
        <f t="shared" si="28"/>
        <v>13.571795285925036</v>
      </c>
      <c r="J244" s="22">
        <f t="shared" si="29"/>
        <v>0.13425775750391564</v>
      </c>
      <c r="K244" s="22">
        <f t="shared" si="30"/>
        <v>0.48741855892246477</v>
      </c>
      <c r="L244" s="22">
        <f t="shared" si="31"/>
        <v>0.14793645039534981</v>
      </c>
      <c r="M244" s="22">
        <f t="shared" si="32"/>
        <v>0.23038723317826987</v>
      </c>
      <c r="N244" s="23">
        <f>SUM((J244-AandeelFiets)^2,(K244-AandeelAuto)^2,(L244-AandeelBus)^2,(M244-AandeelTrein)^2)</f>
        <v>1.0928752521173906E-2</v>
      </c>
      <c r="O244" s="58" t="str">
        <f>IF($N244=LeastSquares,B244,"")</f>
        <v/>
      </c>
      <c r="P244" s="58" t="str">
        <f>IF($N244=LeastSquares,C244,"")</f>
        <v/>
      </c>
      <c r="Q244" s="58" t="str">
        <f>IF($N244=LeastSquares,D244,"")</f>
        <v/>
      </c>
    </row>
    <row r="245" spans="1:17" x14ac:dyDescent="0.25">
      <c r="A245">
        <v>243</v>
      </c>
      <c r="B245" s="51">
        <f t="shared" si="25"/>
        <v>2</v>
      </c>
      <c r="C245" s="51">
        <f t="shared" si="26"/>
        <v>4</v>
      </c>
      <c r="D245" s="51">
        <f t="shared" si="27"/>
        <v>3</v>
      </c>
      <c r="E245" s="14">
        <f>Alfa*($B245*V$3+$C245*V$4+$D245*V$5)</f>
        <v>0.6</v>
      </c>
      <c r="F245" s="14">
        <f>Alfa*($B245*W$3+$C245*W$4+$D245*W$5)</f>
        <v>2.1893617021276595</v>
      </c>
      <c r="G245" s="14">
        <f>Alfa*($B245*X$3+$C245*X$4+$D245*X$5)</f>
        <v>0.81702127659574475</v>
      </c>
      <c r="H245" s="14">
        <f>Alfa*($B245*Y$3+$C245*Y$4+$D245*Y$5)</f>
        <v>1.3499999999999999</v>
      </c>
      <c r="I245" s="19">
        <f t="shared" si="28"/>
        <v>16.872802647460606</v>
      </c>
      <c r="J245" s="22">
        <f t="shared" si="29"/>
        <v>0.10799147233934736</v>
      </c>
      <c r="K245" s="22">
        <f t="shared" si="30"/>
        <v>0.52922515562915873</v>
      </c>
      <c r="L245" s="22">
        <f t="shared" si="31"/>
        <v>0.13416542329506834</v>
      </c>
      <c r="M245" s="22">
        <f t="shared" si="32"/>
        <v>0.22861794873642555</v>
      </c>
      <c r="N245" s="23">
        <f>SUM((J245-AandeelFiets)^2,(K245-AandeelAuto)^2,(L245-AandeelBus)^2,(M245-AandeelTrein)^2)</f>
        <v>9.1857337671978033E-3</v>
      </c>
      <c r="O245" s="58" t="str">
        <f>IF($N245=LeastSquares,B245,"")</f>
        <v/>
      </c>
      <c r="P245" s="58" t="str">
        <f>IF($N245=LeastSquares,C245,"")</f>
        <v/>
      </c>
      <c r="Q245" s="58" t="str">
        <f>IF($N245=LeastSquares,D245,"")</f>
        <v/>
      </c>
    </row>
    <row r="246" spans="1:17" x14ac:dyDescent="0.25">
      <c r="A246">
        <v>244</v>
      </c>
      <c r="B246" s="51">
        <f t="shared" si="25"/>
        <v>2</v>
      </c>
      <c r="C246" s="51">
        <f t="shared" si="26"/>
        <v>4</v>
      </c>
      <c r="D246" s="51">
        <f t="shared" si="27"/>
        <v>4</v>
      </c>
      <c r="E246" s="14">
        <f>Alfa*($B246*V$3+$C246*V$4+$D246*V$5)</f>
        <v>0.6</v>
      </c>
      <c r="F246" s="14">
        <f>Alfa*($B246*W$3+$C246*W$4+$D246*W$5)</f>
        <v>2.4893617021276593</v>
      </c>
      <c r="G246" s="14">
        <f>Alfa*($B246*X$3+$C246*X$4+$D246*X$5)</f>
        <v>0.93702127659574475</v>
      </c>
      <c r="H246" s="14">
        <f>Alfa*($B246*Y$3+$C246*Y$4+$D246*Y$5)</f>
        <v>1.5599999999999998</v>
      </c>
      <c r="I246" s="19">
        <f t="shared" si="28"/>
        <v>21.186887223181365</v>
      </c>
      <c r="J246" s="22">
        <f t="shared" si="29"/>
        <v>8.6002194715836339E-2</v>
      </c>
      <c r="K246" s="22">
        <f t="shared" si="30"/>
        <v>0.5689169797853123</v>
      </c>
      <c r="L246" s="22">
        <f t="shared" si="31"/>
        <v>0.1204691968528533</v>
      </c>
      <c r="M246" s="22">
        <f t="shared" si="32"/>
        <v>0.22461162864599804</v>
      </c>
      <c r="N246" s="23">
        <f>SUM((J246-AandeelFiets)^2,(K246-AandeelAuto)^2,(L246-AandeelBus)^2,(M246-AandeelTrein)^2)</f>
        <v>1.1588366118729281E-2</v>
      </c>
      <c r="O246" s="58" t="str">
        <f>IF($N246=LeastSquares,B246,"")</f>
        <v/>
      </c>
      <c r="P246" s="58" t="str">
        <f>IF($N246=LeastSquares,C246,"")</f>
        <v/>
      </c>
      <c r="Q246" s="58" t="str">
        <f>IF($N246=LeastSquares,D246,"")</f>
        <v/>
      </c>
    </row>
    <row r="247" spans="1:17" x14ac:dyDescent="0.25">
      <c r="A247">
        <v>245</v>
      </c>
      <c r="B247" s="51">
        <f t="shared" si="25"/>
        <v>2</v>
      </c>
      <c r="C247" s="51">
        <f t="shared" si="26"/>
        <v>4</v>
      </c>
      <c r="D247" s="51">
        <f t="shared" si="27"/>
        <v>5</v>
      </c>
      <c r="E247" s="14">
        <f>Alfa*($B247*V$3+$C247*V$4+$D247*V$5)</f>
        <v>0.6</v>
      </c>
      <c r="F247" s="14">
        <f>Alfa*($B247*W$3+$C247*W$4+$D247*W$5)</f>
        <v>2.7893617021276591</v>
      </c>
      <c r="G247" s="14">
        <f>Alfa*($B247*X$3+$C247*X$4+$D247*X$5)</f>
        <v>1.0570212765957447</v>
      </c>
      <c r="H247" s="14">
        <f>Alfa*($B247*Y$3+$C247*Y$4+$D247*Y$5)</f>
        <v>1.77</v>
      </c>
      <c r="I247" s="19">
        <f t="shared" si="28"/>
        <v>26.841389220027864</v>
      </c>
      <c r="J247" s="22">
        <f t="shared" si="29"/>
        <v>6.7884668168774365E-2</v>
      </c>
      <c r="K247" s="22">
        <f t="shared" si="30"/>
        <v>0.60617693235057823</v>
      </c>
      <c r="L247" s="22">
        <f t="shared" si="31"/>
        <v>0.10721449837190632</v>
      </c>
      <c r="M247" s="22">
        <f t="shared" si="32"/>
        <v>0.21872390110874101</v>
      </c>
      <c r="N247" s="23">
        <f>SUM((J247-AandeelFiets)^2,(K247-AandeelAuto)^2,(L247-AandeelBus)^2,(M247-AandeelTrein)^2)</f>
        <v>1.7195354336633953E-2</v>
      </c>
      <c r="O247" s="58" t="str">
        <f>IF($N247=LeastSquares,B247,"")</f>
        <v/>
      </c>
      <c r="P247" s="58" t="str">
        <f>IF($N247=LeastSquares,C247,"")</f>
        <v/>
      </c>
      <c r="Q247" s="58" t="str">
        <f>IF($N247=LeastSquares,D247,"")</f>
        <v/>
      </c>
    </row>
    <row r="248" spans="1:17" x14ac:dyDescent="0.25">
      <c r="A248">
        <v>246</v>
      </c>
      <c r="B248" s="51">
        <f t="shared" si="25"/>
        <v>2</v>
      </c>
      <c r="C248" s="51">
        <f t="shared" si="26"/>
        <v>4</v>
      </c>
      <c r="D248" s="51">
        <f t="shared" si="27"/>
        <v>6</v>
      </c>
      <c r="E248" s="14">
        <f>Alfa*($B248*V$3+$C248*V$4+$D248*V$5)</f>
        <v>0.6</v>
      </c>
      <c r="F248" s="14">
        <f>Alfa*($B248*W$3+$C248*W$4+$D248*W$5)</f>
        <v>3.0893617021276594</v>
      </c>
      <c r="G248" s="14">
        <f>Alfa*($B248*X$3+$C248*X$4+$D248*X$5)</f>
        <v>1.1770212765957448</v>
      </c>
      <c r="H248" s="14">
        <f>Alfa*($B248*Y$3+$C248*Y$4+$D248*Y$5)</f>
        <v>1.9799999999999998</v>
      </c>
      <c r="I248" s="19">
        <f t="shared" si="28"/>
        <v>34.272611060901973</v>
      </c>
      <c r="J248" s="22">
        <f t="shared" si="29"/>
        <v>5.3165450311113679E-2</v>
      </c>
      <c r="K248" s="22">
        <f t="shared" si="30"/>
        <v>0.64083400271625612</v>
      </c>
      <c r="L248" s="22">
        <f t="shared" si="31"/>
        <v>9.4673112004493215E-2</v>
      </c>
      <c r="M248" s="22">
        <f t="shared" si="32"/>
        <v>0.21132743496813688</v>
      </c>
      <c r="N248" s="23">
        <f>SUM((J248-AandeelFiets)^2,(K248-AandeelAuto)^2,(L248-AandeelBus)^2,(M248-AandeelTrein)^2)</f>
        <v>2.5177084886406943E-2</v>
      </c>
      <c r="O248" s="58" t="str">
        <f>IF($N248=LeastSquares,B248,"")</f>
        <v/>
      </c>
      <c r="P248" s="58" t="str">
        <f>IF($N248=LeastSquares,C248,"")</f>
        <v/>
      </c>
      <c r="Q248" s="58" t="str">
        <f>IF($N248=LeastSquares,D248,"")</f>
        <v/>
      </c>
    </row>
    <row r="249" spans="1:17" x14ac:dyDescent="0.25">
      <c r="A249">
        <v>247</v>
      </c>
      <c r="B249" s="51">
        <f t="shared" si="25"/>
        <v>2</v>
      </c>
      <c r="C249" s="51">
        <f t="shared" si="26"/>
        <v>4</v>
      </c>
      <c r="D249" s="51">
        <f t="shared" si="27"/>
        <v>7</v>
      </c>
      <c r="E249" s="14">
        <f>Alfa*($B249*V$3+$C249*V$4+$D249*V$5)</f>
        <v>0.6</v>
      </c>
      <c r="F249" s="14">
        <f>Alfa*($B249*W$3+$C249*W$4+$D249*W$5)</f>
        <v>3.3893617021276592</v>
      </c>
      <c r="G249" s="14">
        <f>Alfa*($B249*X$3+$C249*X$4+$D249*X$5)</f>
        <v>1.2970212765957447</v>
      </c>
      <c r="H249" s="14">
        <f>Alfa*($B249*Y$3+$C249*Y$4+$D249*Y$5)</f>
        <v>2.1899999999999995</v>
      </c>
      <c r="I249" s="19">
        <f t="shared" si="28"/>
        <v>44.062737623332794</v>
      </c>
      <c r="J249" s="22">
        <f t="shared" si="29"/>
        <v>4.1352827778581597E-2</v>
      </c>
      <c r="K249" s="22">
        <f t="shared" si="30"/>
        <v>0.67283660065828488</v>
      </c>
      <c r="L249" s="22">
        <f t="shared" si="31"/>
        <v>8.3026686660638685E-2</v>
      </c>
      <c r="M249" s="22">
        <f t="shared" si="32"/>
        <v>0.2027838849024948</v>
      </c>
      <c r="N249" s="23">
        <f>SUM((J249-AandeelFiets)^2,(K249-AandeelAuto)^2,(L249-AandeelBus)^2,(M249-AandeelTrein)^2)</f>
        <v>3.4836412088490754E-2</v>
      </c>
      <c r="O249" s="58" t="str">
        <f>IF($N249=LeastSquares,B249,"")</f>
        <v/>
      </c>
      <c r="P249" s="58" t="str">
        <f>IF($N249=LeastSquares,C249,"")</f>
        <v/>
      </c>
      <c r="Q249" s="58" t="str">
        <f>IF($N249=LeastSquares,D249,"")</f>
        <v/>
      </c>
    </row>
    <row r="250" spans="1:17" x14ac:dyDescent="0.25">
      <c r="A250">
        <v>248</v>
      </c>
      <c r="B250" s="51">
        <f t="shared" si="25"/>
        <v>2</v>
      </c>
      <c r="C250" s="51">
        <f t="shared" si="26"/>
        <v>4</v>
      </c>
      <c r="D250" s="51">
        <f t="shared" si="27"/>
        <v>8</v>
      </c>
      <c r="E250" s="14">
        <f>Alfa*($B250*V$3+$C250*V$4+$D250*V$5)</f>
        <v>0.6</v>
      </c>
      <c r="F250" s="14">
        <f>Alfa*($B250*W$3+$C250*W$4+$D250*W$5)</f>
        <v>3.689361702127659</v>
      </c>
      <c r="G250" s="14">
        <f>Alfa*($B250*X$3+$C250*X$4+$D250*X$5)</f>
        <v>1.4170212765957448</v>
      </c>
      <c r="H250" s="14">
        <f>Alfa*($B250*Y$3+$C250*Y$4+$D250*Y$5)</f>
        <v>2.4</v>
      </c>
      <c r="I250" s="19">
        <f t="shared" si="28"/>
        <v>56.989405192058236</v>
      </c>
      <c r="J250" s="22">
        <f t="shared" si="29"/>
        <v>3.1972939430580868E-2</v>
      </c>
      <c r="K250" s="22">
        <f t="shared" si="30"/>
        <v>0.70222341218849071</v>
      </c>
      <c r="L250" s="22">
        <f t="shared" si="31"/>
        <v>7.2378636424886234E-2</v>
      </c>
      <c r="M250" s="22">
        <f t="shared" si="32"/>
        <v>0.19342501195604225</v>
      </c>
      <c r="N250" s="23">
        <f>SUM((J250-AandeelFiets)^2,(K250-AandeelAuto)^2,(L250-AandeelBus)^2,(M250-AandeelTrein)^2)</f>
        <v>4.5608462360755983E-2</v>
      </c>
      <c r="O250" s="58" t="str">
        <f>IF($N250=LeastSquares,B250,"")</f>
        <v/>
      </c>
      <c r="P250" s="58" t="str">
        <f>IF($N250=LeastSquares,C250,"")</f>
        <v/>
      </c>
      <c r="Q250" s="58" t="str">
        <f>IF($N250=LeastSquares,D250,"")</f>
        <v/>
      </c>
    </row>
    <row r="251" spans="1:17" x14ac:dyDescent="0.25">
      <c r="A251">
        <v>249</v>
      </c>
      <c r="B251" s="51">
        <f t="shared" si="25"/>
        <v>2</v>
      </c>
      <c r="C251" s="51">
        <f t="shared" si="26"/>
        <v>4</v>
      </c>
      <c r="D251" s="51">
        <f t="shared" si="27"/>
        <v>9</v>
      </c>
      <c r="E251" s="14">
        <f>Alfa*($B251*V$3+$C251*V$4+$D251*V$5)</f>
        <v>0.6</v>
      </c>
      <c r="F251" s="14">
        <f>Alfa*($B251*W$3+$C251*W$4+$D251*W$5)</f>
        <v>3.9893617021276593</v>
      </c>
      <c r="G251" s="14">
        <f>Alfa*($B251*X$3+$C251*X$4+$D251*X$5)</f>
        <v>1.5370212765957449</v>
      </c>
      <c r="H251" s="14">
        <f>Alfa*($B251*Y$3+$C251*Y$4+$D251*Y$5)</f>
        <v>2.61</v>
      </c>
      <c r="I251" s="19">
        <f t="shared" si="28"/>
        <v>74.092283324186582</v>
      </c>
      <c r="J251" s="22">
        <f t="shared" si="29"/>
        <v>2.4592558342654003E-2</v>
      </c>
      <c r="K251" s="22">
        <f t="shared" si="30"/>
        <v>0.72909613293175179</v>
      </c>
      <c r="L251" s="22">
        <f t="shared" si="31"/>
        <v>6.2769241431905168E-2</v>
      </c>
      <c r="M251" s="22">
        <f t="shared" si="32"/>
        <v>0.18354206729368899</v>
      </c>
      <c r="N251" s="23">
        <f>SUM((J251-AandeelFiets)^2,(K251-AandeelAuto)^2,(L251-AandeelBus)^2,(M251-AandeelTrein)^2)</f>
        <v>5.7048337579182325E-2</v>
      </c>
      <c r="O251" s="58" t="str">
        <f>IF($N251=LeastSquares,B251,"")</f>
        <v/>
      </c>
      <c r="P251" s="58" t="str">
        <f>IF($N251=LeastSquares,C251,"")</f>
        <v/>
      </c>
      <c r="Q251" s="58" t="str">
        <f>IF($N251=LeastSquares,D251,"")</f>
        <v/>
      </c>
    </row>
    <row r="252" spans="1:17" x14ac:dyDescent="0.25">
      <c r="A252">
        <v>250</v>
      </c>
      <c r="B252" s="51">
        <f t="shared" si="25"/>
        <v>2</v>
      </c>
      <c r="C252" s="51">
        <f t="shared" si="26"/>
        <v>5</v>
      </c>
      <c r="D252" s="51">
        <f t="shared" si="27"/>
        <v>0</v>
      </c>
      <c r="E252" s="14">
        <f>Alfa*($B252*V$3+$C252*V$4+$D252*V$5)</f>
        <v>0.6</v>
      </c>
      <c r="F252" s="14">
        <f>Alfa*($B252*W$3+$C252*W$4+$D252*W$5)</f>
        <v>1.5893617021276596</v>
      </c>
      <c r="G252" s="14">
        <f>Alfa*($B252*X$3+$C252*X$4+$D252*X$5)</f>
        <v>0.51702127659574459</v>
      </c>
      <c r="H252" s="14">
        <f>Alfa*($B252*Y$3+$C252*Y$4+$D252*Y$5)</f>
        <v>0.89999999999999991</v>
      </c>
      <c r="I252" s="19">
        <f t="shared" si="28"/>
        <v>10.859366595417155</v>
      </c>
      <c r="J252" s="22">
        <f t="shared" si="29"/>
        <v>0.16779236471853481</v>
      </c>
      <c r="K252" s="22">
        <f t="shared" si="30"/>
        <v>0.45128045282380902</v>
      </c>
      <c r="L252" s="22">
        <f t="shared" si="31"/>
        <v>0.15443118109833692</v>
      </c>
      <c r="M252" s="22">
        <f t="shared" si="32"/>
        <v>0.22649600135931919</v>
      </c>
      <c r="N252" s="23">
        <f>SUM((J252-AandeelFiets)^2,(K252-AandeelAuto)^2,(L252-AandeelBus)^2,(M252-AandeelTrein)^2)</f>
        <v>1.5357647076813238E-2</v>
      </c>
      <c r="O252" s="58" t="str">
        <f>IF($N252=LeastSquares,B252,"")</f>
        <v/>
      </c>
      <c r="P252" s="58" t="str">
        <f>IF($N252=LeastSquares,C252,"")</f>
        <v/>
      </c>
      <c r="Q252" s="58" t="str">
        <f>IF($N252=LeastSquares,D252,"")</f>
        <v/>
      </c>
    </row>
    <row r="253" spans="1:17" x14ac:dyDescent="0.25">
      <c r="A253">
        <v>251</v>
      </c>
      <c r="B253" s="51">
        <f t="shared" si="25"/>
        <v>2</v>
      </c>
      <c r="C253" s="51">
        <f t="shared" si="26"/>
        <v>5</v>
      </c>
      <c r="D253" s="51">
        <f t="shared" si="27"/>
        <v>1</v>
      </c>
      <c r="E253" s="14">
        <f>Alfa*($B253*V$3+$C253*V$4+$D253*V$5)</f>
        <v>0.6</v>
      </c>
      <c r="F253" s="14">
        <f>Alfa*($B253*W$3+$C253*W$4+$D253*W$5)</f>
        <v>1.8893617021276596</v>
      </c>
      <c r="G253" s="14">
        <f>Alfa*($B253*X$3+$C253*X$4+$D253*X$5)</f>
        <v>0.63702127659574459</v>
      </c>
      <c r="H253" s="14">
        <f>Alfa*($B253*Y$3+$C253*Y$4+$D253*Y$5)</f>
        <v>1.1100000000000001</v>
      </c>
      <c r="I253" s="19">
        <f t="shared" si="28"/>
        <v>13.362462287600104</v>
      </c>
      <c r="J253" s="22">
        <f t="shared" si="29"/>
        <v>0.13636100601618695</v>
      </c>
      <c r="K253" s="22">
        <f t="shared" si="30"/>
        <v>0.49505433638491192</v>
      </c>
      <c r="L253" s="22">
        <f t="shared" si="31"/>
        <v>0.14150387494618194</v>
      </c>
      <c r="M253" s="22">
        <f t="shared" si="32"/>
        <v>0.22708078265271917</v>
      </c>
      <c r="N253" s="23">
        <f>SUM((J253-AandeelFiets)^2,(K253-AandeelAuto)^2,(L253-AandeelBus)^2,(M253-AandeelTrein)^2)</f>
        <v>9.1128559053478206E-3</v>
      </c>
      <c r="O253" s="58" t="str">
        <f>IF($N253=LeastSquares,B253,"")</f>
        <v/>
      </c>
      <c r="P253" s="58" t="str">
        <f>IF($N253=LeastSquares,C253,"")</f>
        <v/>
      </c>
      <c r="Q253" s="58" t="str">
        <f>IF($N253=LeastSquares,D253,"")</f>
        <v/>
      </c>
    </row>
    <row r="254" spans="1:17" x14ac:dyDescent="0.25">
      <c r="A254">
        <v>252</v>
      </c>
      <c r="B254" s="51">
        <f t="shared" si="25"/>
        <v>2</v>
      </c>
      <c r="C254" s="51">
        <f t="shared" si="26"/>
        <v>5</v>
      </c>
      <c r="D254" s="51">
        <f t="shared" si="27"/>
        <v>2</v>
      </c>
      <c r="E254" s="14">
        <f>Alfa*($B254*V$3+$C254*V$4+$D254*V$5)</f>
        <v>0.6</v>
      </c>
      <c r="F254" s="14">
        <f>Alfa*($B254*W$3+$C254*W$4+$D254*W$5)</f>
        <v>2.1893617021276595</v>
      </c>
      <c r="G254" s="14">
        <f>Alfa*($B254*X$3+$C254*X$4+$D254*X$5)</f>
        <v>0.7570212765957447</v>
      </c>
      <c r="H254" s="14">
        <f>Alfa*($B254*Y$3+$C254*Y$4+$D254*Y$5)</f>
        <v>1.32</v>
      </c>
      <c r="I254" s="19">
        <f t="shared" si="28"/>
        <v>16.626968148557172</v>
      </c>
      <c r="J254" s="22">
        <f t="shared" si="29"/>
        <v>0.10958815727018914</v>
      </c>
      <c r="K254" s="22">
        <f t="shared" si="30"/>
        <v>0.53704990153465182</v>
      </c>
      <c r="L254" s="22">
        <f t="shared" si="31"/>
        <v>0.12822039140601693</v>
      </c>
      <c r="M254" s="22">
        <f t="shared" si="32"/>
        <v>0.225141549789142</v>
      </c>
      <c r="N254" s="23">
        <f>SUM((J254-AandeelFiets)^2,(K254-AandeelAuto)^2,(L254-AandeelBus)^2,(M254-AandeelTrein)^2)</f>
        <v>8.128292136073011E-3</v>
      </c>
      <c r="O254" s="58" t="str">
        <f>IF($N254=LeastSquares,B254,"")</f>
        <v/>
      </c>
      <c r="P254" s="58" t="str">
        <f>IF($N254=LeastSquares,C254,"")</f>
        <v/>
      </c>
      <c r="Q254" s="58" t="str">
        <f>IF($N254=LeastSquares,D254,"")</f>
        <v/>
      </c>
    </row>
    <row r="255" spans="1:17" x14ac:dyDescent="0.25">
      <c r="A255">
        <v>253</v>
      </c>
      <c r="B255" s="51">
        <f t="shared" si="25"/>
        <v>2</v>
      </c>
      <c r="C255" s="51">
        <f t="shared" si="26"/>
        <v>5</v>
      </c>
      <c r="D255" s="51">
        <f t="shared" si="27"/>
        <v>3</v>
      </c>
      <c r="E255" s="14">
        <f>Alfa*($B255*V$3+$C255*V$4+$D255*V$5)</f>
        <v>0.6</v>
      </c>
      <c r="F255" s="14">
        <f>Alfa*($B255*W$3+$C255*W$4+$D255*W$5)</f>
        <v>2.4893617021276593</v>
      </c>
      <c r="G255" s="14">
        <f>Alfa*($B255*X$3+$C255*X$4+$D255*X$5)</f>
        <v>0.87702127659574469</v>
      </c>
      <c r="H255" s="14">
        <f>Alfa*($B255*Y$3+$C255*Y$4+$D255*Y$5)</f>
        <v>1.5299999999999998</v>
      </c>
      <c r="I255" s="19">
        <f t="shared" si="28"/>
        <v>20.897604500886263</v>
      </c>
      <c r="J255" s="22">
        <f t="shared" si="29"/>
        <v>8.7192711504959011E-2</v>
      </c>
      <c r="K255" s="22">
        <f t="shared" si="30"/>
        <v>0.57679242085154658</v>
      </c>
      <c r="L255" s="22">
        <f t="shared" si="31"/>
        <v>0.11502414011278979</v>
      </c>
      <c r="M255" s="22">
        <f t="shared" si="32"/>
        <v>0.22099072753070451</v>
      </c>
      <c r="N255" s="23">
        <f>SUM((J255-AandeelFiets)^2,(K255-AandeelAuto)^2,(L255-AandeelBus)^2,(M255-AandeelTrein)^2)</f>
        <v>1.1319508869329128E-2</v>
      </c>
      <c r="O255" s="58" t="str">
        <f>IF($N255=LeastSquares,B255,"")</f>
        <v/>
      </c>
      <c r="P255" s="58" t="str">
        <f>IF($N255=LeastSquares,C255,"")</f>
        <v/>
      </c>
      <c r="Q255" s="58" t="str">
        <f>IF($N255=LeastSquares,D255,"")</f>
        <v/>
      </c>
    </row>
    <row r="256" spans="1:17" x14ac:dyDescent="0.25">
      <c r="A256">
        <v>254</v>
      </c>
      <c r="B256" s="51">
        <f t="shared" si="25"/>
        <v>2</v>
      </c>
      <c r="C256" s="51">
        <f t="shared" si="26"/>
        <v>5</v>
      </c>
      <c r="D256" s="51">
        <f t="shared" si="27"/>
        <v>4</v>
      </c>
      <c r="E256" s="14">
        <f>Alfa*($B256*V$3+$C256*V$4+$D256*V$5)</f>
        <v>0.6</v>
      </c>
      <c r="F256" s="14">
        <f>Alfa*($B256*W$3+$C256*W$4+$D256*W$5)</f>
        <v>2.7893617021276591</v>
      </c>
      <c r="G256" s="14">
        <f>Alfa*($B256*X$3+$C256*X$4+$D256*X$5)</f>
        <v>0.99702127659574469</v>
      </c>
      <c r="H256" s="14">
        <f>Alfa*($B256*Y$3+$C256*Y$4+$D256*Y$5)</f>
        <v>1.74</v>
      </c>
      <c r="I256" s="19">
        <f t="shared" si="28"/>
        <v>26.500290066655339</v>
      </c>
      <c r="J256" s="22">
        <f t="shared" si="29"/>
        <v>6.8758447390854641E-2</v>
      </c>
      <c r="K256" s="22">
        <f t="shared" si="30"/>
        <v>0.6139793540561016</v>
      </c>
      <c r="L256" s="22">
        <f t="shared" si="31"/>
        <v>0.10227046041200283</v>
      </c>
      <c r="M256" s="22">
        <f t="shared" si="32"/>
        <v>0.21499173814104086</v>
      </c>
      <c r="N256" s="23">
        <f>SUM((J256-AandeelFiets)^2,(K256-AandeelAuto)^2,(L256-AandeelBus)^2,(M256-AandeelTrein)^2)</f>
        <v>1.7681637557921522E-2</v>
      </c>
      <c r="O256" s="58" t="str">
        <f>IF($N256=LeastSquares,B256,"")</f>
        <v/>
      </c>
      <c r="P256" s="58" t="str">
        <f>IF($N256=LeastSquares,C256,"")</f>
        <v/>
      </c>
      <c r="Q256" s="58" t="str">
        <f>IF($N256=LeastSquares,D256,"")</f>
        <v/>
      </c>
    </row>
    <row r="257" spans="1:17" x14ac:dyDescent="0.25">
      <c r="A257">
        <v>255</v>
      </c>
      <c r="B257" s="51">
        <f t="shared" si="25"/>
        <v>2</v>
      </c>
      <c r="C257" s="51">
        <f t="shared" si="26"/>
        <v>5</v>
      </c>
      <c r="D257" s="51">
        <f t="shared" si="27"/>
        <v>5</v>
      </c>
      <c r="E257" s="14">
        <f>Alfa*($B257*V$3+$C257*V$4+$D257*V$5)</f>
        <v>0.6</v>
      </c>
      <c r="F257" s="14">
        <f>Alfa*($B257*W$3+$C257*W$4+$D257*W$5)</f>
        <v>3.0893617021276594</v>
      </c>
      <c r="G257" s="14">
        <f>Alfa*($B257*X$3+$C257*X$4+$D257*X$5)</f>
        <v>1.1170212765957446</v>
      </c>
      <c r="H257" s="14">
        <f>Alfa*($B257*Y$3+$C257*Y$4+$D257*Y$5)</f>
        <v>1.95</v>
      </c>
      <c r="I257" s="19">
        <f t="shared" si="28"/>
        <v>33.869599344440282</v>
      </c>
      <c r="J257" s="22">
        <f t="shared" si="29"/>
        <v>5.3798061850696528E-2</v>
      </c>
      <c r="K257" s="22">
        <f t="shared" si="30"/>
        <v>0.64845923644799464</v>
      </c>
      <c r="L257" s="22">
        <f t="shared" si="31"/>
        <v>9.0220684416417174E-2</v>
      </c>
      <c r="M257" s="22">
        <f t="shared" si="32"/>
        <v>0.2075220172848917</v>
      </c>
      <c r="N257" s="23">
        <f>SUM((J257-AandeelFiets)^2,(K257-AandeelAuto)^2,(L257-AandeelBus)^2,(M257-AandeelTrein)^2)</f>
        <v>2.6342261435028835E-2</v>
      </c>
      <c r="O257" s="58" t="str">
        <f>IF($N257=LeastSquares,B257,"")</f>
        <v/>
      </c>
      <c r="P257" s="58" t="str">
        <f>IF($N257=LeastSquares,C257,"")</f>
        <v/>
      </c>
      <c r="Q257" s="58" t="str">
        <f>IF($N257=LeastSquares,D257,"")</f>
        <v/>
      </c>
    </row>
    <row r="258" spans="1:17" x14ac:dyDescent="0.25">
      <c r="A258">
        <v>256</v>
      </c>
      <c r="B258" s="51">
        <f t="shared" si="25"/>
        <v>2</v>
      </c>
      <c r="C258" s="51">
        <f t="shared" si="26"/>
        <v>5</v>
      </c>
      <c r="D258" s="51">
        <f t="shared" si="27"/>
        <v>6</v>
      </c>
      <c r="E258" s="14">
        <f>Alfa*($B258*V$3+$C258*V$4+$D258*V$5)</f>
        <v>0.6</v>
      </c>
      <c r="F258" s="14">
        <f>Alfa*($B258*W$3+$C258*W$4+$D258*W$5)</f>
        <v>3.3893617021276592</v>
      </c>
      <c r="G258" s="14">
        <f>Alfa*($B258*X$3+$C258*X$4+$D258*X$5)</f>
        <v>1.2370212765957449</v>
      </c>
      <c r="H258" s="14">
        <f>Alfa*($B258*Y$3+$C258*Y$4+$D258*Y$5)</f>
        <v>2.1599999999999997</v>
      </c>
      <c r="I258" s="19">
        <f t="shared" si="28"/>
        <v>43.585614520355513</v>
      </c>
      <c r="J258" s="22">
        <f t="shared" si="29"/>
        <v>4.1805509006636495E-2</v>
      </c>
      <c r="K258" s="22">
        <f t="shared" si="30"/>
        <v>0.68020200987037338</v>
      </c>
      <c r="L258" s="22">
        <f t="shared" si="31"/>
        <v>7.9047536698406404E-2</v>
      </c>
      <c r="M258" s="22">
        <f t="shared" si="32"/>
        <v>0.19894494442458363</v>
      </c>
      <c r="N258" s="23">
        <f>SUM((J258-AandeelFiets)^2,(K258-AandeelAuto)^2,(L258-AandeelBus)^2,(M258-AandeelTrein)^2)</f>
        <v>3.6580203842034635E-2</v>
      </c>
      <c r="O258" s="58" t="str">
        <f>IF($N258=LeastSquares,B258,"")</f>
        <v/>
      </c>
      <c r="P258" s="58" t="str">
        <f>IF($N258=LeastSquares,C258,"")</f>
        <v/>
      </c>
      <c r="Q258" s="58" t="str">
        <f>IF($N258=LeastSquares,D258,"")</f>
        <v/>
      </c>
    </row>
    <row r="259" spans="1:17" x14ac:dyDescent="0.25">
      <c r="A259">
        <v>257</v>
      </c>
      <c r="B259" s="51">
        <f t="shared" ref="B259:B322" si="33">INT(A259/100)</f>
        <v>2</v>
      </c>
      <c r="C259" s="51">
        <f t="shared" ref="C259:C322" si="34">INT((A259-100*B259)/10)</f>
        <v>5</v>
      </c>
      <c r="D259" s="51">
        <f t="shared" ref="D259:D322" si="35">A259-100*B259-10*C259</f>
        <v>7</v>
      </c>
      <c r="E259" s="14">
        <f>Alfa*($B259*V$3+$C259*V$4+$D259*V$5)</f>
        <v>0.6</v>
      </c>
      <c r="F259" s="14">
        <f>Alfa*($B259*W$3+$C259*W$4+$D259*W$5)</f>
        <v>3.689361702127659</v>
      </c>
      <c r="G259" s="14">
        <f>Alfa*($B259*X$3+$C259*X$4+$D259*X$5)</f>
        <v>1.3570212765957448</v>
      </c>
      <c r="H259" s="14">
        <f>Alfa*($B259*Y$3+$C259*Y$4+$D259*Y$5)</f>
        <v>2.3699999999999997</v>
      </c>
      <c r="I259" s="19">
        <f t="shared" ref="I259:I322" si="36">EXP(E259)+EXP(F259)+EXP(G259)+EXP(H259)</f>
        <v>56.423410544589693</v>
      </c>
      <c r="J259" s="22">
        <f t="shared" ref="J259:J322" si="37">EXP(E259)/$I259</f>
        <v>3.2293666455177221E-2</v>
      </c>
      <c r="K259" s="22">
        <f t="shared" ref="K259:K322" si="38">EXP(F259)/$I259</f>
        <v>0.70926755731884727</v>
      </c>
      <c r="L259" s="22">
        <f t="shared" ref="L259:L322" si="39">EXP(G259)/$I259</f>
        <v>6.8847395966229893E-2</v>
      </c>
      <c r="M259" s="22">
        <f t="shared" ref="M259:M322" si="40">EXP(H259)/$I259</f>
        <v>0.18959138025974567</v>
      </c>
      <c r="N259" s="23">
        <f>SUM((J259-AandeelFiets)^2,(K259-AandeelAuto)^2,(L259-AandeelBus)^2,(M259-AandeelTrein)^2)</f>
        <v>4.7821427797782819E-2</v>
      </c>
      <c r="O259" s="58" t="str">
        <f>IF($N259=LeastSquares,B259,"")</f>
        <v/>
      </c>
      <c r="P259" s="58" t="str">
        <f>IF($N259=LeastSquares,C259,"")</f>
        <v/>
      </c>
      <c r="Q259" s="58" t="str">
        <f>IF($N259=LeastSquares,D259,"")</f>
        <v/>
      </c>
    </row>
    <row r="260" spans="1:17" x14ac:dyDescent="0.25">
      <c r="A260">
        <v>258</v>
      </c>
      <c r="B260" s="51">
        <f t="shared" si="33"/>
        <v>2</v>
      </c>
      <c r="C260" s="51">
        <f t="shared" si="34"/>
        <v>5</v>
      </c>
      <c r="D260" s="51">
        <f t="shared" si="35"/>
        <v>8</v>
      </c>
      <c r="E260" s="14">
        <f>Alfa*($B260*V$3+$C260*V$4+$D260*V$5)</f>
        <v>0.6</v>
      </c>
      <c r="F260" s="14">
        <f>Alfa*($B260*W$3+$C260*W$4+$D260*W$5)</f>
        <v>3.9893617021276593</v>
      </c>
      <c r="G260" s="14">
        <f>Alfa*($B260*X$3+$C260*X$4+$D260*X$5)</f>
        <v>1.4770212765957444</v>
      </c>
      <c r="H260" s="14">
        <f>Alfa*($B260*Y$3+$C260*Y$4+$D260*Y$5)</f>
        <v>2.5799999999999996</v>
      </c>
      <c r="I260" s="19">
        <f t="shared" si="36"/>
        <v>73.419533992115277</v>
      </c>
      <c r="J260" s="22">
        <f t="shared" si="37"/>
        <v>2.4817902012101999E-2</v>
      </c>
      <c r="K260" s="22">
        <f t="shared" si="38"/>
        <v>0.73577690179223354</v>
      </c>
      <c r="L260" s="22">
        <f t="shared" si="39"/>
        <v>5.965551049109933E-2</v>
      </c>
      <c r="M260" s="22">
        <f t="shared" si="40"/>
        <v>0.17974968570456507</v>
      </c>
      <c r="N260" s="23">
        <f>SUM((J260-AandeelFiets)^2,(K260-AandeelAuto)^2,(L260-AandeelBus)^2,(M260-AandeelTrein)^2)</f>
        <v>5.9622406315207724E-2</v>
      </c>
      <c r="O260" s="58" t="str">
        <f>IF($N260=LeastSquares,B260,"")</f>
        <v/>
      </c>
      <c r="P260" s="58" t="str">
        <f>IF($N260=LeastSquares,C260,"")</f>
        <v/>
      </c>
      <c r="Q260" s="58" t="str">
        <f>IF($N260=LeastSquares,D260,"")</f>
        <v/>
      </c>
    </row>
    <row r="261" spans="1:17" x14ac:dyDescent="0.25">
      <c r="A261">
        <v>259</v>
      </c>
      <c r="B261" s="51">
        <f t="shared" si="33"/>
        <v>2</v>
      </c>
      <c r="C261" s="51">
        <f t="shared" si="34"/>
        <v>5</v>
      </c>
      <c r="D261" s="51">
        <f t="shared" si="35"/>
        <v>9</v>
      </c>
      <c r="E261" s="14">
        <f>Alfa*($B261*V$3+$C261*V$4+$D261*V$5)</f>
        <v>0.6</v>
      </c>
      <c r="F261" s="14">
        <f>Alfa*($B261*W$3+$C261*W$4+$D261*W$5)</f>
        <v>4.2893617021276595</v>
      </c>
      <c r="G261" s="14">
        <f>Alfa*($B261*X$3+$C261*X$4+$D261*X$5)</f>
        <v>1.5970212765957446</v>
      </c>
      <c r="H261" s="14">
        <f>Alfa*($B261*Y$3+$C261*Y$4+$D261*Y$5)</f>
        <v>2.79</v>
      </c>
      <c r="I261" s="19">
        <f t="shared" si="36"/>
        <v>95.961348283810722</v>
      </c>
      <c r="J261" s="22">
        <f t="shared" si="37"/>
        <v>1.8988049177899178E-2</v>
      </c>
      <c r="K261" s="22">
        <f t="shared" si="38"/>
        <v>0.75988833340859607</v>
      </c>
      <c r="L261" s="22">
        <f t="shared" si="39"/>
        <v>5.1461351376595077E-2</v>
      </c>
      <c r="M261" s="22">
        <f t="shared" si="40"/>
        <v>0.16966226603690954</v>
      </c>
      <c r="N261" s="23">
        <f>SUM((J261-AandeelFiets)^2,(K261-AandeelAuto)^2,(L261-AandeelBus)^2,(M261-AandeelTrein)^2)</f>
        <v>7.1648627532225145E-2</v>
      </c>
      <c r="O261" s="58" t="str">
        <f>IF($N261=LeastSquares,B261,"")</f>
        <v/>
      </c>
      <c r="P261" s="58" t="str">
        <f>IF($N261=LeastSquares,C261,"")</f>
        <v/>
      </c>
      <c r="Q261" s="58" t="str">
        <f>IF($N261=LeastSquares,D261,"")</f>
        <v/>
      </c>
    </row>
    <row r="262" spans="1:17" x14ac:dyDescent="0.25">
      <c r="A262">
        <v>260</v>
      </c>
      <c r="B262" s="51">
        <f t="shared" si="33"/>
        <v>2</v>
      </c>
      <c r="C262" s="51">
        <f t="shared" si="34"/>
        <v>6</v>
      </c>
      <c r="D262" s="51">
        <f t="shared" si="35"/>
        <v>0</v>
      </c>
      <c r="E262" s="14">
        <f>Alfa*($B262*V$3+$C262*V$4+$D262*V$5)</f>
        <v>0.6</v>
      </c>
      <c r="F262" s="14">
        <f>Alfa*($B262*W$3+$C262*W$4+$D262*W$5)</f>
        <v>1.8893617021276596</v>
      </c>
      <c r="G262" s="14">
        <f>Alfa*($B262*X$3+$C262*X$4+$D262*X$5)</f>
        <v>0.57702127659574465</v>
      </c>
      <c r="H262" s="14">
        <f>Alfa*($B262*Y$3+$C262*Y$4+$D262*Y$5)</f>
        <v>1.0799999999999998</v>
      </c>
      <c r="I262" s="19">
        <f t="shared" si="36"/>
        <v>13.162669483701038</v>
      </c>
      <c r="J262" s="22">
        <f t="shared" si="37"/>
        <v>0.13843079495742008</v>
      </c>
      <c r="K262" s="22">
        <f t="shared" si="38"/>
        <v>0.50256863992882517</v>
      </c>
      <c r="L262" s="22">
        <f t="shared" si="39"/>
        <v>0.13528610090785514</v>
      </c>
      <c r="M262" s="22">
        <f t="shared" si="40"/>
        <v>0.22371446420589963</v>
      </c>
      <c r="N262" s="23">
        <f>SUM((J262-AandeelFiets)^2,(K262-AandeelAuto)^2,(L262-AandeelBus)^2,(M262-AandeelTrein)^2)</f>
        <v>7.5395464552319019E-3</v>
      </c>
      <c r="O262" s="58" t="str">
        <f>IF($N262=LeastSquares,B262,"")</f>
        <v/>
      </c>
      <c r="P262" s="58" t="str">
        <f>IF($N262=LeastSquares,C262,"")</f>
        <v/>
      </c>
      <c r="Q262" s="58" t="str">
        <f>IF($N262=LeastSquares,D262,"")</f>
        <v/>
      </c>
    </row>
    <row r="263" spans="1:17" x14ac:dyDescent="0.25">
      <c r="A263">
        <v>261</v>
      </c>
      <c r="B263" s="51">
        <f t="shared" si="33"/>
        <v>2</v>
      </c>
      <c r="C263" s="51">
        <f t="shared" si="34"/>
        <v>6</v>
      </c>
      <c r="D263" s="51">
        <f t="shared" si="35"/>
        <v>1</v>
      </c>
      <c r="E263" s="14">
        <f>Alfa*($B263*V$3+$C263*V$4+$D263*V$5)</f>
        <v>0.6</v>
      </c>
      <c r="F263" s="14">
        <f>Alfa*($B263*W$3+$C263*W$4+$D263*W$5)</f>
        <v>2.1893617021276595</v>
      </c>
      <c r="G263" s="14">
        <f>Alfa*($B263*X$3+$C263*X$4+$D263*X$5)</f>
        <v>0.69702127659574464</v>
      </c>
      <c r="H263" s="14">
        <f>Alfa*($B263*Y$3+$C263*Y$4+$D263*Y$5)</f>
        <v>1.2899999999999998</v>
      </c>
      <c r="I263" s="19">
        <f t="shared" si="36"/>
        <v>16.39218018323783</v>
      </c>
      <c r="J263" s="22">
        <f t="shared" si="37"/>
        <v>0.11115780695564553</v>
      </c>
      <c r="K263" s="22">
        <f t="shared" si="38"/>
        <v>0.54474215797929559</v>
      </c>
      <c r="L263" s="22">
        <f t="shared" si="39"/>
        <v>0.12248298869635244</v>
      </c>
      <c r="M263" s="22">
        <f t="shared" si="40"/>
        <v>0.22161704636870641</v>
      </c>
      <c r="N263" s="23">
        <f>SUM((J263-AandeelFiets)^2,(K263-AandeelAuto)^2,(L263-AandeelBus)^2,(M263-AandeelTrein)^2)</f>
        <v>7.2928742210533037E-3</v>
      </c>
      <c r="O263" s="58" t="str">
        <f>IF($N263=LeastSquares,B263,"")</f>
        <v/>
      </c>
      <c r="P263" s="58" t="str">
        <f>IF($N263=LeastSquares,C263,"")</f>
        <v/>
      </c>
      <c r="Q263" s="58" t="str">
        <f>IF($N263=LeastSquares,D263,"")</f>
        <v/>
      </c>
    </row>
    <row r="264" spans="1:17" x14ac:dyDescent="0.25">
      <c r="A264">
        <v>262</v>
      </c>
      <c r="B264" s="51">
        <f t="shared" si="33"/>
        <v>2</v>
      </c>
      <c r="C264" s="51">
        <f t="shared" si="34"/>
        <v>6</v>
      </c>
      <c r="D264" s="51">
        <f t="shared" si="35"/>
        <v>2</v>
      </c>
      <c r="E264" s="14">
        <f>Alfa*($B264*V$3+$C264*V$4+$D264*V$5)</f>
        <v>0.6</v>
      </c>
      <c r="F264" s="14">
        <f>Alfa*($B264*W$3+$C264*W$4+$D264*W$5)</f>
        <v>2.4893617021276593</v>
      </c>
      <c r="G264" s="14">
        <f>Alfa*($B264*X$3+$C264*X$4+$D264*X$5)</f>
        <v>0.81702127659574475</v>
      </c>
      <c r="H264" s="14">
        <f>Alfa*($B264*Y$3+$C264*Y$4+$D264*Y$5)</f>
        <v>1.5</v>
      </c>
      <c r="I264" s="19">
        <f t="shared" si="36"/>
        <v>20.621134470163639</v>
      </c>
      <c r="J264" s="22">
        <f t="shared" si="37"/>
        <v>8.8361714678060074E-2</v>
      </c>
      <c r="K264" s="22">
        <f t="shared" si="38"/>
        <v>0.58452554623046948</v>
      </c>
      <c r="L264" s="22">
        <f t="shared" si="39"/>
        <v>0.10977799076215121</v>
      </c>
      <c r="M264" s="22">
        <f t="shared" si="40"/>
        <v>0.21733474832931926</v>
      </c>
      <c r="N264" s="23">
        <f>SUM((J264-AandeelFiets)^2,(K264-AandeelAuto)^2,(L264-AandeelBus)^2,(M264-AandeelTrein)^2)</f>
        <v>1.1248585811663809E-2</v>
      </c>
      <c r="O264" s="58" t="str">
        <f>IF($N264=LeastSquares,B264,"")</f>
        <v/>
      </c>
      <c r="P264" s="58" t="str">
        <f>IF($N264=LeastSquares,C264,"")</f>
        <v/>
      </c>
      <c r="Q264" s="58" t="str">
        <f>IF($N264=LeastSquares,D264,"")</f>
        <v/>
      </c>
    </row>
    <row r="265" spans="1:17" x14ac:dyDescent="0.25">
      <c r="A265">
        <v>263</v>
      </c>
      <c r="B265" s="51">
        <f t="shared" si="33"/>
        <v>2</v>
      </c>
      <c r="C265" s="51">
        <f t="shared" si="34"/>
        <v>6</v>
      </c>
      <c r="D265" s="51">
        <f t="shared" si="35"/>
        <v>3</v>
      </c>
      <c r="E265" s="14">
        <f>Alfa*($B265*V$3+$C265*V$4+$D265*V$5)</f>
        <v>0.6</v>
      </c>
      <c r="F265" s="14">
        <f>Alfa*($B265*W$3+$C265*W$4+$D265*W$5)</f>
        <v>2.7893617021276591</v>
      </c>
      <c r="G265" s="14">
        <f>Alfa*($B265*X$3+$C265*X$4+$D265*X$5)</f>
        <v>0.93702127659574475</v>
      </c>
      <c r="H265" s="14">
        <f>Alfa*($B265*Y$3+$C265*Y$4+$D265*Y$5)</f>
        <v>1.7099999999999997</v>
      </c>
      <c r="I265" s="19">
        <f t="shared" si="36"/>
        <v>26.17407854302752</v>
      </c>
      <c r="J265" s="22">
        <f t="shared" si="37"/>
        <v>6.9615394383230389E-2</v>
      </c>
      <c r="K265" s="22">
        <f t="shared" si="38"/>
        <v>0.6216314721711067</v>
      </c>
      <c r="L265" s="22">
        <f t="shared" si="39"/>
        <v>9.7515077116957782E-2</v>
      </c>
      <c r="M265" s="22">
        <f t="shared" si="40"/>
        <v>0.21123805632870524</v>
      </c>
      <c r="N265" s="23">
        <f>SUM((J265-AandeelFiets)^2,(K265-AandeelAuto)^2,(L265-AandeelBus)^2,(M265-AandeelTrein)^2)</f>
        <v>1.8339047023634338E-2</v>
      </c>
      <c r="O265" s="58" t="str">
        <f>IF($N265=LeastSquares,B265,"")</f>
        <v/>
      </c>
      <c r="P265" s="58" t="str">
        <f>IF($N265=LeastSquares,C265,"")</f>
        <v/>
      </c>
      <c r="Q265" s="58" t="str">
        <f>IF($N265=LeastSquares,D265,"")</f>
        <v/>
      </c>
    </row>
    <row r="266" spans="1:17" x14ac:dyDescent="0.25">
      <c r="A266">
        <v>264</v>
      </c>
      <c r="B266" s="51">
        <f t="shared" si="33"/>
        <v>2</v>
      </c>
      <c r="C266" s="51">
        <f t="shared" si="34"/>
        <v>6</v>
      </c>
      <c r="D266" s="51">
        <f t="shared" si="35"/>
        <v>4</v>
      </c>
      <c r="E266" s="14">
        <f>Alfa*($B266*V$3+$C266*V$4+$D266*V$5)</f>
        <v>0.6</v>
      </c>
      <c r="F266" s="14">
        <f>Alfa*($B266*W$3+$C266*W$4+$D266*W$5)</f>
        <v>3.0893617021276594</v>
      </c>
      <c r="G266" s="14">
        <f>Alfa*($B266*X$3+$C266*X$4+$D266*X$5)</f>
        <v>1.0570212765957447</v>
      </c>
      <c r="H266" s="14">
        <f>Alfa*($B266*Y$3+$C266*Y$4+$D266*Y$5)</f>
        <v>1.9199999999999997</v>
      </c>
      <c r="I266" s="19">
        <f t="shared" si="36"/>
        <v>33.483917880206889</v>
      </c>
      <c r="J266" s="22">
        <f t="shared" si="37"/>
        <v>5.4417729935588126E-2</v>
      </c>
      <c r="K266" s="22">
        <f t="shared" si="38"/>
        <v>0.65592845521455867</v>
      </c>
      <c r="L266" s="22">
        <f t="shared" si="39"/>
        <v>8.5945321306964084E-2</v>
      </c>
      <c r="M266" s="22">
        <f t="shared" si="40"/>
        <v>0.20370849354288892</v>
      </c>
      <c r="N266" s="23">
        <f>SUM((J266-AandeelFiets)^2,(K266-AandeelAuto)^2,(L266-AandeelBus)^2,(M266-AandeelTrein)^2)</f>
        <v>2.7650252326060075E-2</v>
      </c>
      <c r="O266" s="58" t="str">
        <f>IF($N266=LeastSquares,B266,"")</f>
        <v/>
      </c>
      <c r="P266" s="58" t="str">
        <f>IF($N266=LeastSquares,C266,"")</f>
        <v/>
      </c>
      <c r="Q266" s="58" t="str">
        <f>IF($N266=LeastSquares,D266,"")</f>
        <v/>
      </c>
    </row>
    <row r="267" spans="1:17" x14ac:dyDescent="0.25">
      <c r="A267">
        <v>265</v>
      </c>
      <c r="B267" s="51">
        <f t="shared" si="33"/>
        <v>2</v>
      </c>
      <c r="C267" s="51">
        <f t="shared" si="34"/>
        <v>6</v>
      </c>
      <c r="D267" s="51">
        <f t="shared" si="35"/>
        <v>5</v>
      </c>
      <c r="E267" s="14">
        <f>Alfa*($B267*V$3+$C267*V$4+$D267*V$5)</f>
        <v>0.6</v>
      </c>
      <c r="F267" s="14">
        <f>Alfa*($B267*W$3+$C267*W$4+$D267*W$5)</f>
        <v>3.3893617021276592</v>
      </c>
      <c r="G267" s="14">
        <f>Alfa*($B267*X$3+$C267*X$4+$D267*X$5)</f>
        <v>1.1770212765957446</v>
      </c>
      <c r="H267" s="14">
        <f>Alfa*($B267*Y$3+$C267*Y$4+$D267*Y$5)</f>
        <v>2.13</v>
      </c>
      <c r="I267" s="19">
        <f t="shared" si="36"/>
        <v>43.128702955666995</v>
      </c>
      <c r="J267" s="22">
        <f t="shared" si="37"/>
        <v>4.2248402467922754E-2</v>
      </c>
      <c r="K267" s="22">
        <f t="shared" si="38"/>
        <v>0.68740816594127629</v>
      </c>
      <c r="L267" s="22">
        <f t="shared" si="39"/>
        <v>7.5232838534247198E-2</v>
      </c>
      <c r="M267" s="22">
        <f t="shared" si="40"/>
        <v>0.19511059305655373</v>
      </c>
      <c r="N267" s="23">
        <f>SUM((J267-AandeelFiets)^2,(K267-AandeelAuto)^2,(L267-AandeelBus)^2,(M267-AandeelTrein)^2)</f>
        <v>3.8438327229826867E-2</v>
      </c>
      <c r="O267" s="58" t="str">
        <f>IF($N267=LeastSquares,B267,"")</f>
        <v/>
      </c>
      <c r="P267" s="58" t="str">
        <f>IF($N267=LeastSquares,C267,"")</f>
        <v/>
      </c>
      <c r="Q267" s="58" t="str">
        <f>IF($N267=LeastSquares,D267,"")</f>
        <v/>
      </c>
    </row>
    <row r="268" spans="1:17" x14ac:dyDescent="0.25">
      <c r="A268">
        <v>266</v>
      </c>
      <c r="B268" s="51">
        <f t="shared" si="33"/>
        <v>2</v>
      </c>
      <c r="C268" s="51">
        <f t="shared" si="34"/>
        <v>6</v>
      </c>
      <c r="D268" s="51">
        <f t="shared" si="35"/>
        <v>6</v>
      </c>
      <c r="E268" s="14">
        <f>Alfa*($B268*V$3+$C268*V$4+$D268*V$5)</f>
        <v>0.6</v>
      </c>
      <c r="F268" s="14">
        <f>Alfa*($B268*W$3+$C268*W$4+$D268*W$5)</f>
        <v>3.689361702127659</v>
      </c>
      <c r="G268" s="14">
        <f>Alfa*($B268*X$3+$C268*X$4+$D268*X$5)</f>
        <v>1.2970212765957447</v>
      </c>
      <c r="H268" s="14">
        <f>Alfa*($B268*Y$3+$C268*Y$4+$D268*Y$5)</f>
        <v>2.3399999999999994</v>
      </c>
      <c r="I268" s="19">
        <f t="shared" si="36"/>
        <v>55.88103304574436</v>
      </c>
      <c r="J268" s="22">
        <f t="shared" si="37"/>
        <v>3.2607106581206503E-2</v>
      </c>
      <c r="K268" s="22">
        <f t="shared" si="38"/>
        <v>0.71615165989862295</v>
      </c>
      <c r="L268" s="22">
        <f t="shared" si="39"/>
        <v>6.5467349307369194E-2</v>
      </c>
      <c r="M268" s="22">
        <f t="shared" si="40"/>
        <v>0.18577388421280136</v>
      </c>
      <c r="N268" s="23">
        <f>SUM((J268-AandeelFiets)^2,(K268-AandeelAuto)^2,(L268-AandeelBus)^2,(M268-AandeelTrein)^2)</f>
        <v>5.0121284348034985E-2</v>
      </c>
      <c r="O268" s="58" t="str">
        <f>IF($N268=LeastSquares,B268,"")</f>
        <v/>
      </c>
      <c r="P268" s="58" t="str">
        <f>IF($N268=LeastSquares,C268,"")</f>
        <v/>
      </c>
      <c r="Q268" s="58" t="str">
        <f>IF($N268=LeastSquares,D268,"")</f>
        <v/>
      </c>
    </row>
    <row r="269" spans="1:17" x14ac:dyDescent="0.25">
      <c r="A269">
        <v>267</v>
      </c>
      <c r="B269" s="51">
        <f t="shared" si="33"/>
        <v>2</v>
      </c>
      <c r="C269" s="51">
        <f t="shared" si="34"/>
        <v>6</v>
      </c>
      <c r="D269" s="51">
        <f t="shared" si="35"/>
        <v>7</v>
      </c>
      <c r="E269" s="14">
        <f>Alfa*($B269*V$3+$C269*V$4+$D269*V$5)</f>
        <v>0.6</v>
      </c>
      <c r="F269" s="14">
        <f>Alfa*($B269*W$3+$C269*W$4+$D269*W$5)</f>
        <v>3.9893617021276593</v>
      </c>
      <c r="G269" s="14">
        <f>Alfa*($B269*X$3+$C269*X$4+$D269*X$5)</f>
        <v>1.4170212765957448</v>
      </c>
      <c r="H269" s="14">
        <f>Alfa*($B269*Y$3+$C269*Y$4+$D269*Y$5)</f>
        <v>2.5499999999999998</v>
      </c>
      <c r="I269" s="19">
        <f t="shared" si="36"/>
        <v>72.774435273268196</v>
      </c>
      <c r="J269" s="22">
        <f t="shared" si="37"/>
        <v>2.5037896804673894E-2</v>
      </c>
      <c r="K269" s="22">
        <f t="shared" si="38"/>
        <v>0.74229909237909475</v>
      </c>
      <c r="L269" s="22">
        <f t="shared" si="39"/>
        <v>5.6679456501143755E-2</v>
      </c>
      <c r="M269" s="22">
        <f t="shared" si="40"/>
        <v>0.17598355431508772</v>
      </c>
      <c r="N269" s="23">
        <f>SUM((J269-AandeelFiets)^2,(K269-AandeelAuto)^2,(L269-AandeelBus)^2,(M269-AandeelTrein)^2)</f>
        <v>6.225791753016989E-2</v>
      </c>
      <c r="O269" s="58" t="str">
        <f>IF($N269=LeastSquares,B269,"")</f>
        <v/>
      </c>
      <c r="P269" s="58" t="str">
        <f>IF($N269=LeastSquares,C269,"")</f>
        <v/>
      </c>
      <c r="Q269" s="58" t="str">
        <f>IF($N269=LeastSquares,D269,"")</f>
        <v/>
      </c>
    </row>
    <row r="270" spans="1:17" x14ac:dyDescent="0.25">
      <c r="A270">
        <v>268</v>
      </c>
      <c r="B270" s="51">
        <f t="shared" si="33"/>
        <v>2</v>
      </c>
      <c r="C270" s="51">
        <f t="shared" si="34"/>
        <v>6</v>
      </c>
      <c r="D270" s="51">
        <f t="shared" si="35"/>
        <v>8</v>
      </c>
      <c r="E270" s="14">
        <f>Alfa*($B270*V$3+$C270*V$4+$D270*V$5)</f>
        <v>0.6</v>
      </c>
      <c r="F270" s="14">
        <f>Alfa*($B270*W$3+$C270*W$4+$D270*W$5)</f>
        <v>4.2893617021276595</v>
      </c>
      <c r="G270" s="14">
        <f>Alfa*($B270*X$3+$C270*X$4+$D270*X$5)</f>
        <v>1.5370212765957449</v>
      </c>
      <c r="H270" s="14">
        <f>Alfa*($B270*Y$3+$C270*Y$4+$D270*Y$5)</f>
        <v>2.76</v>
      </c>
      <c r="I270" s="19">
        <f t="shared" si="36"/>
        <v>95.192587187894674</v>
      </c>
      <c r="J270" s="22">
        <f t="shared" si="37"/>
        <v>1.9141393822965889E-2</v>
      </c>
      <c r="K270" s="22">
        <f t="shared" si="38"/>
        <v>0.76602507793064545</v>
      </c>
      <c r="L270" s="22">
        <f t="shared" si="39"/>
        <v>4.8855867432589378E-2</v>
      </c>
      <c r="M270" s="22">
        <f t="shared" si="40"/>
        <v>0.16597766081379925</v>
      </c>
      <c r="N270" s="23">
        <f>SUM((J270-AandeelFiets)^2,(K270-AandeelAuto)^2,(L270-AandeelBus)^2,(M270-AandeelTrein)^2)</f>
        <v>7.4522373380193033E-2</v>
      </c>
      <c r="O270" s="58" t="str">
        <f>IF($N270=LeastSquares,B270,"")</f>
        <v/>
      </c>
      <c r="P270" s="58" t="str">
        <f>IF($N270=LeastSquares,C270,"")</f>
        <v/>
      </c>
      <c r="Q270" s="58" t="str">
        <f>IF($N270=LeastSquares,D270,"")</f>
        <v/>
      </c>
    </row>
    <row r="271" spans="1:17" x14ac:dyDescent="0.25">
      <c r="A271">
        <v>269</v>
      </c>
      <c r="B271" s="51">
        <f t="shared" si="33"/>
        <v>2</v>
      </c>
      <c r="C271" s="51">
        <f t="shared" si="34"/>
        <v>6</v>
      </c>
      <c r="D271" s="51">
        <f t="shared" si="35"/>
        <v>9</v>
      </c>
      <c r="E271" s="14">
        <f>Alfa*($B271*V$3+$C271*V$4+$D271*V$5)</f>
        <v>0.6</v>
      </c>
      <c r="F271" s="14">
        <f>Alfa*($B271*W$3+$C271*W$4+$D271*W$5)</f>
        <v>4.5893617021276594</v>
      </c>
      <c r="G271" s="14">
        <f>Alfa*($B271*X$3+$C271*X$4+$D271*X$5)</f>
        <v>1.6570212765957446</v>
      </c>
      <c r="H271" s="14">
        <f>Alfa*($B271*Y$3+$C271*Y$4+$D271*Y$5)</f>
        <v>2.9699999999999993</v>
      </c>
      <c r="I271" s="19">
        <f t="shared" si="36"/>
        <v>124.98928795477889</v>
      </c>
      <c r="J271" s="22">
        <f t="shared" si="37"/>
        <v>1.4578199701799655E-2</v>
      </c>
      <c r="K271" s="22">
        <f t="shared" si="38"/>
        <v>0.78752013910653407</v>
      </c>
      <c r="L271" s="22">
        <f t="shared" si="39"/>
        <v>4.1952940185404658E-2</v>
      </c>
      <c r="M271" s="22">
        <f t="shared" si="40"/>
        <v>0.15594872100626156</v>
      </c>
      <c r="N271" s="23">
        <f>SUM((J271-AandeelFiets)^2,(K271-AandeelAuto)^2,(L271-AandeelBus)^2,(M271-AandeelTrein)^2)</f>
        <v>8.6679508896309057E-2</v>
      </c>
      <c r="O271" s="58" t="str">
        <f>IF($N271=LeastSquares,B271,"")</f>
        <v/>
      </c>
      <c r="P271" s="58" t="str">
        <f>IF($N271=LeastSquares,C271,"")</f>
        <v/>
      </c>
      <c r="Q271" s="58" t="str">
        <f>IF($N271=LeastSquares,D271,"")</f>
        <v/>
      </c>
    </row>
    <row r="272" spans="1:17" x14ac:dyDescent="0.25">
      <c r="A272">
        <v>270</v>
      </c>
      <c r="B272" s="51">
        <f t="shared" si="33"/>
        <v>2</v>
      </c>
      <c r="C272" s="51">
        <f t="shared" si="34"/>
        <v>7</v>
      </c>
      <c r="D272" s="51">
        <f t="shared" si="35"/>
        <v>0</v>
      </c>
      <c r="E272" s="14">
        <f>Alfa*($B272*V$3+$C272*V$4+$D272*V$5)</f>
        <v>0.6</v>
      </c>
      <c r="F272" s="14">
        <f>Alfa*($B272*W$3+$C272*W$4+$D272*W$5)</f>
        <v>2.1893617021276595</v>
      </c>
      <c r="G272" s="14">
        <f>Alfa*($B272*X$3+$C272*X$4+$D272*X$5)</f>
        <v>0.6370212765957447</v>
      </c>
      <c r="H272" s="14">
        <f>Alfa*($B272*Y$3+$C272*Y$4+$D272*Y$5)</f>
        <v>1.26</v>
      </c>
      <c r="I272" s="19">
        <f t="shared" si="36"/>
        <v>16.167892087275952</v>
      </c>
      <c r="J272" s="22">
        <f t="shared" si="37"/>
        <v>0.11269983684666643</v>
      </c>
      <c r="K272" s="22">
        <f t="shared" si="38"/>
        <v>0.55229906031039766</v>
      </c>
      <c r="L272" s="22">
        <f t="shared" si="39"/>
        <v>0.11695032242364602</v>
      </c>
      <c r="M272" s="22">
        <f t="shared" si="40"/>
        <v>0.21805078041928985</v>
      </c>
      <c r="N272" s="23">
        <f>SUM((J272-AandeelFiets)^2,(K272-AandeelAuto)^2,(L272-AandeelBus)^2,(M272-AandeelTrein)^2)</f>
        <v>6.6677880163178247E-3</v>
      </c>
      <c r="O272" s="58" t="str">
        <f>IF($N272=LeastSquares,B272,"")</f>
        <v/>
      </c>
      <c r="P272" s="58" t="str">
        <f>IF($N272=LeastSquares,C272,"")</f>
        <v/>
      </c>
      <c r="Q272" s="58" t="str">
        <f>IF($N272=LeastSquares,D272,"")</f>
        <v/>
      </c>
    </row>
    <row r="273" spans="1:17" x14ac:dyDescent="0.25">
      <c r="A273">
        <v>271</v>
      </c>
      <c r="B273" s="51">
        <f t="shared" si="33"/>
        <v>2</v>
      </c>
      <c r="C273" s="51">
        <f t="shared" si="34"/>
        <v>7</v>
      </c>
      <c r="D273" s="51">
        <f t="shared" si="35"/>
        <v>1</v>
      </c>
      <c r="E273" s="14">
        <f>Alfa*($B273*V$3+$C273*V$4+$D273*V$5)</f>
        <v>0.6</v>
      </c>
      <c r="F273" s="14">
        <f>Alfa*($B273*W$3+$C273*W$4+$D273*W$5)</f>
        <v>2.4893617021276593</v>
      </c>
      <c r="G273" s="14">
        <f>Alfa*($B273*X$3+$C273*X$4+$D273*X$5)</f>
        <v>0.7570212765957447</v>
      </c>
      <c r="H273" s="14">
        <f>Alfa*($B273*Y$3+$C273*Y$4+$D273*Y$5)</f>
        <v>1.47</v>
      </c>
      <c r="I273" s="19">
        <f t="shared" si="36"/>
        <v>20.356850195420993</v>
      </c>
      <c r="J273" s="22">
        <f t="shared" si="37"/>
        <v>8.9508877006933552E-2</v>
      </c>
      <c r="K273" s="22">
        <f t="shared" si="38"/>
        <v>0.59211419126008302</v>
      </c>
      <c r="L273" s="22">
        <f t="shared" si="39"/>
        <v>0.10472722171836406</v>
      </c>
      <c r="M273" s="22">
        <f t="shared" si="40"/>
        <v>0.2136497100146193</v>
      </c>
      <c r="N273" s="23">
        <f>SUM((J273-AandeelFiets)^2,(K273-AandeelAuto)^2,(L273-AandeelBus)^2,(M273-AandeelTrein)^2)</f>
        <v>1.1363975127268562E-2</v>
      </c>
      <c r="O273" s="58" t="str">
        <f>IF($N273=LeastSquares,B273,"")</f>
        <v/>
      </c>
      <c r="P273" s="58" t="str">
        <f>IF($N273=LeastSquares,C273,"")</f>
        <v/>
      </c>
      <c r="Q273" s="58" t="str">
        <f>IF($N273=LeastSquares,D273,"")</f>
        <v/>
      </c>
    </row>
    <row r="274" spans="1:17" x14ac:dyDescent="0.25">
      <c r="A274">
        <v>272</v>
      </c>
      <c r="B274" s="51">
        <f t="shared" si="33"/>
        <v>2</v>
      </c>
      <c r="C274" s="51">
        <f t="shared" si="34"/>
        <v>7</v>
      </c>
      <c r="D274" s="51">
        <f t="shared" si="35"/>
        <v>2</v>
      </c>
      <c r="E274" s="14">
        <f>Alfa*($B274*V$3+$C274*V$4+$D274*V$5)</f>
        <v>0.6</v>
      </c>
      <c r="F274" s="14">
        <f>Alfa*($B274*W$3+$C274*W$4+$D274*W$5)</f>
        <v>2.7893617021276591</v>
      </c>
      <c r="G274" s="14">
        <f>Alfa*($B274*X$3+$C274*X$4+$D274*X$5)</f>
        <v>0.8770212765957448</v>
      </c>
      <c r="H274" s="14">
        <f>Alfa*($B274*Y$3+$C274*Y$4+$D274*Y$5)</f>
        <v>1.68</v>
      </c>
      <c r="I274" s="19">
        <f t="shared" si="36"/>
        <v>25.862034737068463</v>
      </c>
      <c r="J274" s="22">
        <f t="shared" si="37"/>
        <v>7.0455353529428111E-2</v>
      </c>
      <c r="K274" s="22">
        <f t="shared" si="38"/>
        <v>0.62913189711648709</v>
      </c>
      <c r="L274" s="22">
        <f t="shared" si="39"/>
        <v>9.2944310552885684E-2</v>
      </c>
      <c r="M274" s="22">
        <f t="shared" si="40"/>
        <v>0.20746843880119914</v>
      </c>
      <c r="N274" s="23">
        <f>SUM((J274-AandeelFiets)^2,(K274-AandeelAuto)^2,(L274-AandeelBus)^2,(M274-AandeelTrein)^2)</f>
        <v>1.9156256795887321E-2</v>
      </c>
      <c r="O274" s="58" t="str">
        <f>IF($N274=LeastSquares,B274,"")</f>
        <v/>
      </c>
      <c r="P274" s="58" t="str">
        <f>IF($N274=LeastSquares,C274,"")</f>
        <v/>
      </c>
      <c r="Q274" s="58" t="str">
        <f>IF($N274=LeastSquares,D274,"")</f>
        <v/>
      </c>
    </row>
    <row r="275" spans="1:17" x14ac:dyDescent="0.25">
      <c r="A275">
        <v>273</v>
      </c>
      <c r="B275" s="51">
        <f t="shared" si="33"/>
        <v>2</v>
      </c>
      <c r="C275" s="51">
        <f t="shared" si="34"/>
        <v>7</v>
      </c>
      <c r="D275" s="51">
        <f t="shared" si="35"/>
        <v>3</v>
      </c>
      <c r="E275" s="14">
        <f>Alfa*($B275*V$3+$C275*V$4+$D275*V$5)</f>
        <v>0.6</v>
      </c>
      <c r="F275" s="14">
        <f>Alfa*($B275*W$3+$C275*W$4+$D275*W$5)</f>
        <v>3.0893617021276594</v>
      </c>
      <c r="G275" s="14">
        <f>Alfa*($B275*X$3+$C275*X$4+$D275*X$5)</f>
        <v>0.9970212765957448</v>
      </c>
      <c r="H275" s="14">
        <f>Alfa*($B275*Y$3+$C275*Y$4+$D275*Y$5)</f>
        <v>1.89</v>
      </c>
      <c r="I275" s="19">
        <f t="shared" si="36"/>
        <v>33.114738877297299</v>
      </c>
      <c r="J275" s="22">
        <f t="shared" si="37"/>
        <v>5.5024404907499103E-2</v>
      </c>
      <c r="K275" s="22">
        <f t="shared" si="38"/>
        <v>0.66324106045579023</v>
      </c>
      <c r="L275" s="22">
        <f t="shared" si="39"/>
        <v>8.1842616250448988E-2</v>
      </c>
      <c r="M275" s="22">
        <f t="shared" si="40"/>
        <v>0.19989191838626164</v>
      </c>
      <c r="N275" s="23">
        <f>SUM((J275-AandeelFiets)^2,(K275-AandeelAuto)^2,(L275-AandeelBus)^2,(M275-AandeelTrein)^2)</f>
        <v>2.9090276327173311E-2</v>
      </c>
      <c r="O275" s="58" t="str">
        <f>IF($N275=LeastSquares,B275,"")</f>
        <v/>
      </c>
      <c r="P275" s="58" t="str">
        <f>IF($N275=LeastSquares,C275,"")</f>
        <v/>
      </c>
      <c r="Q275" s="58" t="str">
        <f>IF($N275=LeastSquares,D275,"")</f>
        <v/>
      </c>
    </row>
    <row r="276" spans="1:17" x14ac:dyDescent="0.25">
      <c r="A276">
        <v>274</v>
      </c>
      <c r="B276" s="51">
        <f t="shared" si="33"/>
        <v>2</v>
      </c>
      <c r="C276" s="51">
        <f t="shared" si="34"/>
        <v>7</v>
      </c>
      <c r="D276" s="51">
        <f t="shared" si="35"/>
        <v>4</v>
      </c>
      <c r="E276" s="14">
        <f>Alfa*($B276*V$3+$C276*V$4+$D276*V$5)</f>
        <v>0.6</v>
      </c>
      <c r="F276" s="14">
        <f>Alfa*($B276*W$3+$C276*W$4+$D276*W$5)</f>
        <v>3.3893617021276592</v>
      </c>
      <c r="G276" s="14">
        <f>Alfa*($B276*X$3+$C276*X$4+$D276*X$5)</f>
        <v>1.1170212765957448</v>
      </c>
      <c r="H276" s="14">
        <f>Alfa*($B276*Y$3+$C276*Y$4+$D276*Y$5)</f>
        <v>2.1</v>
      </c>
      <c r="I276" s="19">
        <f t="shared" si="36"/>
        <v>42.691049744904554</v>
      </c>
      <c r="J276" s="22">
        <f t="shared" si="37"/>
        <v>4.2681517818802063E-2</v>
      </c>
      <c r="K276" s="22">
        <f t="shared" si="38"/>
        <v>0.69445522598609122</v>
      </c>
      <c r="L276" s="22">
        <f t="shared" si="39"/>
        <v>7.1577964281142062E-2</v>
      </c>
      <c r="M276" s="22">
        <f t="shared" si="40"/>
        <v>0.19128529191396459</v>
      </c>
      <c r="N276" s="23">
        <f>SUM((J276-AandeelFiets)^2,(K276-AandeelAuto)^2,(L276-AandeelBus)^2,(M276-AandeelTrein)^2)</f>
        <v>4.0400771252917023E-2</v>
      </c>
      <c r="O276" s="58" t="str">
        <f>IF($N276=LeastSquares,B276,"")</f>
        <v/>
      </c>
      <c r="P276" s="58" t="str">
        <f>IF($N276=LeastSquares,C276,"")</f>
        <v/>
      </c>
      <c r="Q276" s="58" t="str">
        <f>IF($N276=LeastSquares,D276,"")</f>
        <v/>
      </c>
    </row>
    <row r="277" spans="1:17" x14ac:dyDescent="0.25">
      <c r="A277">
        <v>275</v>
      </c>
      <c r="B277" s="51">
        <f t="shared" si="33"/>
        <v>2</v>
      </c>
      <c r="C277" s="51">
        <f t="shared" si="34"/>
        <v>7</v>
      </c>
      <c r="D277" s="51">
        <f t="shared" si="35"/>
        <v>5</v>
      </c>
      <c r="E277" s="14">
        <f>Alfa*($B277*V$3+$C277*V$4+$D277*V$5)</f>
        <v>0.6</v>
      </c>
      <c r="F277" s="14">
        <f>Alfa*($B277*W$3+$C277*W$4+$D277*W$5)</f>
        <v>3.689361702127659</v>
      </c>
      <c r="G277" s="14">
        <f>Alfa*($B277*X$3+$C277*X$4+$D277*X$5)</f>
        <v>1.2370212765957449</v>
      </c>
      <c r="H277" s="14">
        <f>Alfa*($B277*Y$3+$C277*Y$4+$D277*Y$5)</f>
        <v>2.31</v>
      </c>
      <c r="I277" s="19">
        <f t="shared" si="36"/>
        <v>55.361173491284113</v>
      </c>
      <c r="J277" s="22">
        <f t="shared" si="37"/>
        <v>3.2913297993536525E-2</v>
      </c>
      <c r="K277" s="22">
        <f t="shared" si="38"/>
        <v>0.72287655858415167</v>
      </c>
      <c r="L277" s="22">
        <f t="shared" si="39"/>
        <v>6.2233786714488995E-2</v>
      </c>
      <c r="M277" s="22">
        <f t="shared" si="40"/>
        <v>0.18197635670782289</v>
      </c>
      <c r="N277" s="23">
        <f>SUM((J277-AandeelFiets)^2,(K277-AandeelAuto)^2,(L277-AandeelBus)^2,(M277-AandeelTrein)^2)</f>
        <v>5.2498964026405158E-2</v>
      </c>
      <c r="O277" s="58" t="str">
        <f>IF($N277=LeastSquares,B277,"")</f>
        <v/>
      </c>
      <c r="P277" s="58" t="str">
        <f>IF($N277=LeastSquares,C277,"")</f>
        <v/>
      </c>
      <c r="Q277" s="58" t="str">
        <f>IF($N277=LeastSquares,D277,"")</f>
        <v/>
      </c>
    </row>
    <row r="278" spans="1:17" x14ac:dyDescent="0.25">
      <c r="A278">
        <v>276</v>
      </c>
      <c r="B278" s="51">
        <f t="shared" si="33"/>
        <v>2</v>
      </c>
      <c r="C278" s="51">
        <f t="shared" si="34"/>
        <v>7</v>
      </c>
      <c r="D278" s="51">
        <f t="shared" si="35"/>
        <v>6</v>
      </c>
      <c r="E278" s="14">
        <f>Alfa*($B278*V$3+$C278*V$4+$D278*V$5)</f>
        <v>0.6</v>
      </c>
      <c r="F278" s="14">
        <f>Alfa*($B278*W$3+$C278*W$4+$D278*W$5)</f>
        <v>3.9893617021276593</v>
      </c>
      <c r="G278" s="14">
        <f>Alfa*($B278*X$3+$C278*X$4+$D278*X$5)</f>
        <v>1.357021276595745</v>
      </c>
      <c r="H278" s="14">
        <f>Alfa*($B278*Y$3+$C278*Y$4+$D278*Y$5)</f>
        <v>2.5199999999999996</v>
      </c>
      <c r="I278" s="19">
        <f t="shared" si="36"/>
        <v>72.155717603244725</v>
      </c>
      <c r="J278" s="22">
        <f t="shared" si="37"/>
        <v>2.5252590659684205E-2</v>
      </c>
      <c r="K278" s="22">
        <f t="shared" si="38"/>
        <v>0.74866412595027598</v>
      </c>
      <c r="L278" s="22">
        <f t="shared" si="39"/>
        <v>5.3836411258334355E-2</v>
      </c>
      <c r="M278" s="22">
        <f t="shared" si="40"/>
        <v>0.17224687213170539</v>
      </c>
      <c r="N278" s="23">
        <f>SUM((J278-AandeelFiets)^2,(K278-AandeelAuto)^2,(L278-AandeelBus)^2,(M278-AandeelTrein)^2)</f>
        <v>6.4946853802506643E-2</v>
      </c>
      <c r="O278" s="58" t="str">
        <f>IF($N278=LeastSquares,B278,"")</f>
        <v/>
      </c>
      <c r="P278" s="58" t="str">
        <f>IF($N278=LeastSquares,C278,"")</f>
        <v/>
      </c>
      <c r="Q278" s="58" t="str">
        <f>IF($N278=LeastSquares,D278,"")</f>
        <v/>
      </c>
    </row>
    <row r="279" spans="1:17" x14ac:dyDescent="0.25">
      <c r="A279">
        <v>277</v>
      </c>
      <c r="B279" s="51">
        <f t="shared" si="33"/>
        <v>2</v>
      </c>
      <c r="C279" s="51">
        <f t="shared" si="34"/>
        <v>7</v>
      </c>
      <c r="D279" s="51">
        <f t="shared" si="35"/>
        <v>7</v>
      </c>
      <c r="E279" s="14">
        <f>Alfa*($B279*V$3+$C279*V$4+$D279*V$5)</f>
        <v>0.6</v>
      </c>
      <c r="F279" s="14">
        <f>Alfa*($B279*W$3+$C279*W$4+$D279*W$5)</f>
        <v>4.2893617021276595</v>
      </c>
      <c r="G279" s="14">
        <f>Alfa*($B279*X$3+$C279*X$4+$D279*X$5)</f>
        <v>1.4770212765957449</v>
      </c>
      <c r="H279" s="14">
        <f>Alfa*($B279*Y$3+$C279*Y$4+$D279*Y$5)</f>
        <v>2.73</v>
      </c>
      <c r="I279" s="19">
        <f t="shared" si="36"/>
        <v>94.45479461964274</v>
      </c>
      <c r="J279" s="22">
        <f t="shared" si="37"/>
        <v>1.929090849996494E-2</v>
      </c>
      <c r="K279" s="22">
        <f t="shared" si="38"/>
        <v>0.77200854983239153</v>
      </c>
      <c r="L279" s="22">
        <f t="shared" si="39"/>
        <v>4.637011596876018E-2</v>
      </c>
      <c r="M279" s="22">
        <f t="shared" si="40"/>
        <v>0.16233042569888328</v>
      </c>
      <c r="N279" s="23">
        <f>SUM((J279-AandeelFiets)^2,(K279-AandeelAuto)^2,(L279-AandeelBus)^2,(M279-AandeelTrein)^2)</f>
        <v>7.7427817165839255E-2</v>
      </c>
      <c r="O279" s="58" t="str">
        <f>IF($N279=LeastSquares,B279,"")</f>
        <v/>
      </c>
      <c r="P279" s="58" t="str">
        <f>IF($N279=LeastSquares,C279,"")</f>
        <v/>
      </c>
      <c r="Q279" s="58" t="str">
        <f>IF($N279=LeastSquares,D279,"")</f>
        <v/>
      </c>
    </row>
    <row r="280" spans="1:17" x14ac:dyDescent="0.25">
      <c r="A280">
        <v>278</v>
      </c>
      <c r="B280" s="51">
        <f t="shared" si="33"/>
        <v>2</v>
      </c>
      <c r="C280" s="51">
        <f t="shared" si="34"/>
        <v>7</v>
      </c>
      <c r="D280" s="51">
        <f t="shared" si="35"/>
        <v>8</v>
      </c>
      <c r="E280" s="14">
        <f>Alfa*($B280*V$3+$C280*V$4+$D280*V$5)</f>
        <v>0.6</v>
      </c>
      <c r="F280" s="14">
        <f>Alfa*($B280*W$3+$C280*W$4+$D280*W$5)</f>
        <v>4.5893617021276594</v>
      </c>
      <c r="G280" s="14">
        <f>Alfa*($B280*X$3+$C280*X$4+$D280*X$5)</f>
        <v>1.5970212765957446</v>
      </c>
      <c r="H280" s="14">
        <f>Alfa*($B280*Y$3+$C280*Y$4+$D280*Y$5)</f>
        <v>2.94</v>
      </c>
      <c r="I280" s="19">
        <f t="shared" si="36"/>
        <v>124.10784721222467</v>
      </c>
      <c r="J280" s="22">
        <f t="shared" si="37"/>
        <v>1.4681737225484881E-2</v>
      </c>
      <c r="K280" s="22">
        <f t="shared" si="38"/>
        <v>0.79311327726647218</v>
      </c>
      <c r="L280" s="22">
        <f t="shared" si="39"/>
        <v>3.9790398218418038E-2</v>
      </c>
      <c r="M280" s="22">
        <f t="shared" si="40"/>
        <v>0.15241458728962481</v>
      </c>
      <c r="N280" s="23">
        <f>SUM((J280-AandeelFiets)^2,(K280-AandeelAuto)^2,(L280-AandeelBus)^2,(M280-AandeelTrein)^2)</f>
        <v>8.971894703848457E-2</v>
      </c>
      <c r="O280" s="58" t="str">
        <f>IF($N280=LeastSquares,B280,"")</f>
        <v/>
      </c>
      <c r="P280" s="58" t="str">
        <f>IF($N280=LeastSquares,C280,"")</f>
        <v/>
      </c>
      <c r="Q280" s="58" t="str">
        <f>IF($N280=LeastSquares,D280,"")</f>
        <v/>
      </c>
    </row>
    <row r="281" spans="1:17" x14ac:dyDescent="0.25">
      <c r="A281">
        <v>279</v>
      </c>
      <c r="B281" s="51">
        <f t="shared" si="33"/>
        <v>2</v>
      </c>
      <c r="C281" s="51">
        <f t="shared" si="34"/>
        <v>7</v>
      </c>
      <c r="D281" s="51">
        <f t="shared" si="35"/>
        <v>9</v>
      </c>
      <c r="E281" s="14">
        <f>Alfa*($B281*V$3+$C281*V$4+$D281*V$5)</f>
        <v>0.6</v>
      </c>
      <c r="F281" s="14">
        <f>Alfa*($B281*W$3+$C281*W$4+$D281*W$5)</f>
        <v>4.8893617021276592</v>
      </c>
      <c r="G281" s="14">
        <f>Alfa*($B281*X$3+$C281*X$4+$D281*X$5)</f>
        <v>1.7170212765957447</v>
      </c>
      <c r="H281" s="14">
        <f>Alfa*($B281*Y$3+$C281*Y$4+$D281*Y$5)</f>
        <v>3.15</v>
      </c>
      <c r="I281" s="19">
        <f t="shared" si="36"/>
        <v>163.59483897690683</v>
      </c>
      <c r="J281" s="22">
        <f t="shared" si="37"/>
        <v>1.1137996845045463E-2</v>
      </c>
      <c r="K281" s="22">
        <f t="shared" si="38"/>
        <v>0.81218171659492233</v>
      </c>
      <c r="L281" s="22">
        <f t="shared" si="39"/>
        <v>3.4034805034561376E-2</v>
      </c>
      <c r="M281" s="22">
        <f t="shared" si="40"/>
        <v>0.14264548152547066</v>
      </c>
      <c r="N281" s="23">
        <f>SUM((J281-AandeelFiets)^2,(K281-AandeelAuto)^2,(L281-AandeelBus)^2,(M281-AandeelTrein)^2)</f>
        <v>0.10166758261999359</v>
      </c>
      <c r="O281" s="58" t="str">
        <f>IF($N281=LeastSquares,B281,"")</f>
        <v/>
      </c>
      <c r="P281" s="58" t="str">
        <f>IF($N281=LeastSquares,C281,"")</f>
        <v/>
      </c>
      <c r="Q281" s="58" t="str">
        <f>IF($N281=LeastSquares,D281,"")</f>
        <v/>
      </c>
    </row>
    <row r="282" spans="1:17" x14ac:dyDescent="0.25">
      <c r="A282">
        <v>280</v>
      </c>
      <c r="B282" s="51">
        <f t="shared" si="33"/>
        <v>2</v>
      </c>
      <c r="C282" s="51">
        <f t="shared" si="34"/>
        <v>8</v>
      </c>
      <c r="D282" s="51">
        <f t="shared" si="35"/>
        <v>0</v>
      </c>
      <c r="E282" s="14">
        <f>Alfa*($B282*V$3+$C282*V$4+$D282*V$5)</f>
        <v>0.6</v>
      </c>
      <c r="F282" s="14">
        <f>Alfa*($B282*W$3+$C282*W$4+$D282*W$5)</f>
        <v>2.4893617021276593</v>
      </c>
      <c r="G282" s="14">
        <f>Alfa*($B282*X$3+$C282*X$4+$D282*X$5)</f>
        <v>0.69702127659574464</v>
      </c>
      <c r="H282" s="14">
        <f>Alfa*($B282*Y$3+$C282*Y$4+$D282*Y$5)</f>
        <v>1.44</v>
      </c>
      <c r="I282" s="19">
        <f t="shared" si="36"/>
        <v>20.104157727543516</v>
      </c>
      <c r="J282" s="22">
        <f t="shared" si="37"/>
        <v>9.0633928816332948E-2</v>
      </c>
      <c r="K282" s="22">
        <f t="shared" si="38"/>
        <v>0.59955657199955548</v>
      </c>
      <c r="L282" s="22">
        <f t="shared" si="39"/>
        <v>9.9868059498029793E-2</v>
      </c>
      <c r="M282" s="22">
        <f t="shared" si="40"/>
        <v>0.20994143968608178</v>
      </c>
      <c r="N282" s="23">
        <f>SUM((J282-AandeelFiets)^2,(K282-AandeelAuto)^2,(L282-AandeelBus)^2,(M282-AandeelTrein)^2)</f>
        <v>1.1654269509771449E-2</v>
      </c>
      <c r="O282" s="58" t="str">
        <f>IF($N282=LeastSquares,B282,"")</f>
        <v/>
      </c>
      <c r="P282" s="58" t="str">
        <f>IF($N282=LeastSquares,C282,"")</f>
        <v/>
      </c>
      <c r="Q282" s="58" t="str">
        <f>IF($N282=LeastSquares,D282,"")</f>
        <v/>
      </c>
    </row>
    <row r="283" spans="1:17" x14ac:dyDescent="0.25">
      <c r="A283">
        <v>281</v>
      </c>
      <c r="B283" s="51">
        <f t="shared" si="33"/>
        <v>2</v>
      </c>
      <c r="C283" s="51">
        <f t="shared" si="34"/>
        <v>8</v>
      </c>
      <c r="D283" s="51">
        <f t="shared" si="35"/>
        <v>1</v>
      </c>
      <c r="E283" s="14">
        <f>Alfa*($B283*V$3+$C283*V$4+$D283*V$5)</f>
        <v>0.6</v>
      </c>
      <c r="F283" s="14">
        <f>Alfa*($B283*W$3+$C283*W$4+$D283*W$5)</f>
        <v>2.7893617021276591</v>
      </c>
      <c r="G283" s="14">
        <f>Alfa*($B283*X$3+$C283*X$4+$D283*X$5)</f>
        <v>0.81702127659574464</v>
      </c>
      <c r="H283" s="14">
        <f>Alfa*($B283*Y$3+$C283*Y$4+$D283*Y$5)</f>
        <v>1.65</v>
      </c>
      <c r="I283" s="19">
        <f t="shared" si="36"/>
        <v>25.563476314365431</v>
      </c>
      <c r="J283" s="22">
        <f t="shared" si="37"/>
        <v>7.1278208721814826E-2</v>
      </c>
      <c r="K283" s="22">
        <f t="shared" si="38"/>
        <v>0.63647959210778648</v>
      </c>
      <c r="L283" s="22">
        <f t="shared" si="39"/>
        <v>8.8553946322964941E-2</v>
      </c>
      <c r="M283" s="22">
        <f t="shared" si="40"/>
        <v>0.20368825284743369</v>
      </c>
      <c r="N283" s="23">
        <f>SUM((J283-AandeelFiets)^2,(K283-AandeelAuto)^2,(L283-AandeelBus)^2,(M283-AandeelTrein)^2)</f>
        <v>2.0122229653022954E-2</v>
      </c>
      <c r="O283" s="58" t="str">
        <f>IF($N283=LeastSquares,B283,"")</f>
        <v/>
      </c>
      <c r="P283" s="58" t="str">
        <f>IF($N283=LeastSquares,C283,"")</f>
        <v/>
      </c>
      <c r="Q283" s="58" t="str">
        <f>IF($N283=LeastSquares,D283,"")</f>
        <v/>
      </c>
    </row>
    <row r="284" spans="1:17" x14ac:dyDescent="0.25">
      <c r="A284">
        <v>282</v>
      </c>
      <c r="B284" s="51">
        <f t="shared" si="33"/>
        <v>2</v>
      </c>
      <c r="C284" s="51">
        <f t="shared" si="34"/>
        <v>8</v>
      </c>
      <c r="D284" s="51">
        <f t="shared" si="35"/>
        <v>2</v>
      </c>
      <c r="E284" s="14">
        <f>Alfa*($B284*V$3+$C284*V$4+$D284*V$5)</f>
        <v>0.6</v>
      </c>
      <c r="F284" s="14">
        <f>Alfa*($B284*W$3+$C284*W$4+$D284*W$5)</f>
        <v>3.0893617021276594</v>
      </c>
      <c r="G284" s="14">
        <f>Alfa*($B284*X$3+$C284*X$4+$D284*X$5)</f>
        <v>0.93702127659574463</v>
      </c>
      <c r="H284" s="14">
        <f>Alfa*($B284*Y$3+$C284*Y$4+$D284*Y$5)</f>
        <v>1.8599999999999997</v>
      </c>
      <c r="I284" s="19">
        <f t="shared" si="36"/>
        <v>32.761277389103526</v>
      </c>
      <c r="J284" s="22">
        <f t="shared" si="37"/>
        <v>5.5618063323640415E-2</v>
      </c>
      <c r="K284" s="22">
        <f t="shared" si="38"/>
        <v>0.67039676960215866</v>
      </c>
      <c r="L284" s="22">
        <f t="shared" si="39"/>
        <v>7.7908051547390569E-2</v>
      </c>
      <c r="M284" s="22">
        <f t="shared" si="40"/>
        <v>0.19607711552681037</v>
      </c>
      <c r="N284" s="23">
        <f>SUM((J284-AandeelFiets)^2,(K284-AandeelAuto)^2,(L284-AandeelBus)^2,(M284-AandeelTrein)^2)</f>
        <v>3.0651899957741958E-2</v>
      </c>
      <c r="O284" s="58" t="str">
        <f>IF($N284=LeastSquares,B284,"")</f>
        <v/>
      </c>
      <c r="P284" s="58" t="str">
        <f>IF($N284=LeastSquares,C284,"")</f>
        <v/>
      </c>
      <c r="Q284" s="58" t="str">
        <f>IF($N284=LeastSquares,D284,"")</f>
        <v/>
      </c>
    </row>
    <row r="285" spans="1:17" x14ac:dyDescent="0.25">
      <c r="A285">
        <v>283</v>
      </c>
      <c r="B285" s="51">
        <f t="shared" si="33"/>
        <v>2</v>
      </c>
      <c r="C285" s="51">
        <f t="shared" si="34"/>
        <v>8</v>
      </c>
      <c r="D285" s="51">
        <f t="shared" si="35"/>
        <v>3</v>
      </c>
      <c r="E285" s="14">
        <f>Alfa*($B285*V$3+$C285*V$4+$D285*V$5)</f>
        <v>0.6</v>
      </c>
      <c r="F285" s="14">
        <f>Alfa*($B285*W$3+$C285*W$4+$D285*W$5)</f>
        <v>3.3893617021276592</v>
      </c>
      <c r="G285" s="14">
        <f>Alfa*($B285*X$3+$C285*X$4+$D285*X$5)</f>
        <v>1.0570212765957447</v>
      </c>
      <c r="H285" s="14">
        <f>Alfa*($B285*Y$3+$C285*Y$4+$D285*Y$5)</f>
        <v>2.0699999999999998</v>
      </c>
      <c r="I285" s="19">
        <f t="shared" si="36"/>
        <v>42.271750597251526</v>
      </c>
      <c r="J285" s="22">
        <f t="shared" si="37"/>
        <v>4.3104881502328447E-2</v>
      </c>
      <c r="K285" s="22">
        <f t="shared" si="38"/>
        <v>0.70134362024999219</v>
      </c>
      <c r="L285" s="22">
        <f t="shared" si="39"/>
        <v>6.8078232866407296E-2</v>
      </c>
      <c r="M285" s="22">
        <f t="shared" si="40"/>
        <v>0.18747326538127218</v>
      </c>
      <c r="N285" s="23">
        <f>SUM((J285-AandeelFiets)^2,(K285-AandeelAuto)^2,(L285-AandeelBus)^2,(M285-AandeelTrein)^2)</f>
        <v>4.2457912701896784E-2</v>
      </c>
      <c r="O285" s="58" t="str">
        <f>IF($N285=LeastSquares,B285,"")</f>
        <v/>
      </c>
      <c r="P285" s="58" t="str">
        <f>IF($N285=LeastSquares,C285,"")</f>
        <v/>
      </c>
      <c r="Q285" s="58" t="str">
        <f>IF($N285=LeastSquares,D285,"")</f>
        <v/>
      </c>
    </row>
    <row r="286" spans="1:17" x14ac:dyDescent="0.25">
      <c r="A286">
        <v>284</v>
      </c>
      <c r="B286" s="51">
        <f t="shared" si="33"/>
        <v>2</v>
      </c>
      <c r="C286" s="51">
        <f t="shared" si="34"/>
        <v>8</v>
      </c>
      <c r="D286" s="51">
        <f t="shared" si="35"/>
        <v>4</v>
      </c>
      <c r="E286" s="14">
        <f>Alfa*($B286*V$3+$C286*V$4+$D286*V$5)</f>
        <v>0.6</v>
      </c>
      <c r="F286" s="14">
        <f>Alfa*($B286*W$3+$C286*W$4+$D286*W$5)</f>
        <v>3.689361702127659</v>
      </c>
      <c r="G286" s="14">
        <f>Alfa*($B286*X$3+$C286*X$4+$D286*X$5)</f>
        <v>1.1770212765957446</v>
      </c>
      <c r="H286" s="14">
        <f>Alfa*($B286*Y$3+$C286*Y$4+$D286*Y$5)</f>
        <v>2.2799999999999998</v>
      </c>
      <c r="I286" s="19">
        <f t="shared" si="36"/>
        <v>54.862788528134232</v>
      </c>
      <c r="J286" s="22">
        <f t="shared" si="37"/>
        <v>3.3212289226897514E-2</v>
      </c>
      <c r="K286" s="22">
        <f t="shared" si="38"/>
        <v>0.72944331934635975</v>
      </c>
      <c r="L286" s="22">
        <f t="shared" si="39"/>
        <v>5.9141994650732901E-2</v>
      </c>
      <c r="M286" s="22">
        <f t="shared" si="40"/>
        <v>0.17820239677600996</v>
      </c>
      <c r="N286" s="23">
        <f>SUM((J286-AandeelFiets)^2,(K286-AandeelAuto)^2,(L286-AandeelBus)^2,(M286-AandeelTrein)^2)</f>
        <v>5.4945806740068305E-2</v>
      </c>
      <c r="O286" s="58" t="str">
        <f>IF($N286=LeastSquares,B286,"")</f>
        <v/>
      </c>
      <c r="P286" s="58" t="str">
        <f>IF($N286=LeastSquares,C286,"")</f>
        <v/>
      </c>
      <c r="Q286" s="58" t="str">
        <f>IF($N286=LeastSquares,D286,"")</f>
        <v/>
      </c>
    </row>
    <row r="287" spans="1:17" x14ac:dyDescent="0.25">
      <c r="A287">
        <v>285</v>
      </c>
      <c r="B287" s="51">
        <f t="shared" si="33"/>
        <v>2</v>
      </c>
      <c r="C287" s="51">
        <f t="shared" si="34"/>
        <v>8</v>
      </c>
      <c r="D287" s="51">
        <f t="shared" si="35"/>
        <v>5</v>
      </c>
      <c r="E287" s="14">
        <f>Alfa*($B287*V$3+$C287*V$4+$D287*V$5)</f>
        <v>0.6</v>
      </c>
      <c r="F287" s="14">
        <f>Alfa*($B287*W$3+$C287*W$4+$D287*W$5)</f>
        <v>3.9893617021276593</v>
      </c>
      <c r="G287" s="14">
        <f>Alfa*($B287*X$3+$C287*X$4+$D287*X$5)</f>
        <v>1.2970212765957447</v>
      </c>
      <c r="H287" s="14">
        <f>Alfa*($B287*Y$3+$C287*Y$4+$D287*Y$5)</f>
        <v>2.4900000000000002</v>
      </c>
      <c r="I287" s="19">
        <f t="shared" si="36"/>
        <v>71.562175282645768</v>
      </c>
      <c r="J287" s="22">
        <f t="shared" si="37"/>
        <v>2.5462037636415771E-2</v>
      </c>
      <c r="K287" s="22">
        <f t="shared" si="38"/>
        <v>0.75487360520255742</v>
      </c>
      <c r="L287" s="22">
        <f t="shared" si="39"/>
        <v>5.1121742674996154E-2</v>
      </c>
      <c r="M287" s="22">
        <f t="shared" si="40"/>
        <v>0.1685426144860307</v>
      </c>
      <c r="N287" s="23">
        <f>SUM((J287-AandeelFiets)^2,(K287-AandeelAuto)^2,(L287-AandeelBus)^2,(M287-AandeelTrein)^2)</f>
        <v>6.768160726729662E-2</v>
      </c>
      <c r="O287" s="58" t="str">
        <f>IF($N287=LeastSquares,B287,"")</f>
        <v/>
      </c>
      <c r="P287" s="58" t="str">
        <f>IF($N287=LeastSquares,C287,"")</f>
        <v/>
      </c>
      <c r="Q287" s="58" t="str">
        <f>IF($N287=LeastSquares,D287,"")</f>
        <v/>
      </c>
    </row>
    <row r="288" spans="1:17" x14ac:dyDescent="0.25">
      <c r="A288">
        <v>286</v>
      </c>
      <c r="B288" s="51">
        <f t="shared" si="33"/>
        <v>2</v>
      </c>
      <c r="C288" s="51">
        <f t="shared" si="34"/>
        <v>8</v>
      </c>
      <c r="D288" s="51">
        <f t="shared" si="35"/>
        <v>6</v>
      </c>
      <c r="E288" s="14">
        <f>Alfa*($B288*V$3+$C288*V$4+$D288*V$5)</f>
        <v>0.6</v>
      </c>
      <c r="F288" s="14">
        <f>Alfa*($B288*W$3+$C288*W$4+$D288*W$5)</f>
        <v>4.2893617021276595</v>
      </c>
      <c r="G288" s="14">
        <f>Alfa*($B288*X$3+$C288*X$4+$D288*X$5)</f>
        <v>1.4170212765957448</v>
      </c>
      <c r="H288" s="14">
        <f>Alfa*($B288*Y$3+$C288*Y$4+$D288*Y$5)</f>
        <v>2.6999999999999997</v>
      </c>
      <c r="I288" s="19">
        <f t="shared" si="36"/>
        <v>93.746574982756627</v>
      </c>
      <c r="J288" s="22">
        <f t="shared" si="37"/>
        <v>1.9436643959799729E-2</v>
      </c>
      <c r="K288" s="22">
        <f t="shared" si="38"/>
        <v>0.77784078012918734</v>
      </c>
      <c r="L288" s="22">
        <f t="shared" si="39"/>
        <v>4.3999638805206576E-2</v>
      </c>
      <c r="M288" s="22">
        <f t="shared" si="40"/>
        <v>0.15872293710580626</v>
      </c>
      <c r="N288" s="23">
        <f>SUM((J288-AandeelFiets)^2,(K288-AandeelAuto)^2,(L288-AandeelBus)^2,(M288-AandeelTrein)^2)</f>
        <v>8.0358431063339564E-2</v>
      </c>
      <c r="O288" s="58" t="str">
        <f>IF($N288=LeastSquares,B288,"")</f>
        <v/>
      </c>
      <c r="P288" s="58" t="str">
        <f>IF($N288=LeastSquares,C288,"")</f>
        <v/>
      </c>
      <c r="Q288" s="58" t="str">
        <f>IF($N288=LeastSquares,D288,"")</f>
        <v/>
      </c>
    </row>
    <row r="289" spans="1:17" x14ac:dyDescent="0.25">
      <c r="A289">
        <v>287</v>
      </c>
      <c r="B289" s="51">
        <f t="shared" si="33"/>
        <v>2</v>
      </c>
      <c r="C289" s="51">
        <f t="shared" si="34"/>
        <v>8</v>
      </c>
      <c r="D289" s="51">
        <f t="shared" si="35"/>
        <v>7</v>
      </c>
      <c r="E289" s="14">
        <f>Alfa*($B289*V$3+$C289*V$4+$D289*V$5)</f>
        <v>0.6</v>
      </c>
      <c r="F289" s="14">
        <f>Alfa*($B289*W$3+$C289*W$4+$D289*W$5)</f>
        <v>4.5893617021276594</v>
      </c>
      <c r="G289" s="14">
        <f>Alfa*($B289*X$3+$C289*X$4+$D289*X$5)</f>
        <v>1.5370212765957449</v>
      </c>
      <c r="H289" s="14">
        <f>Alfa*($B289*Y$3+$C289*Y$4+$D289*Y$5)</f>
        <v>2.9099999999999997</v>
      </c>
      <c r="I289" s="19">
        <f t="shared" si="36"/>
        <v>123.26121522459954</v>
      </c>
      <c r="J289" s="22">
        <f t="shared" si="37"/>
        <v>1.478258020635565E-2</v>
      </c>
      <c r="K289" s="22">
        <f t="shared" si="38"/>
        <v>0.79856085515316166</v>
      </c>
      <c r="L289" s="22">
        <f t="shared" si="39"/>
        <v>3.7730574144857476E-2</v>
      </c>
      <c r="M289" s="22">
        <f t="shared" si="40"/>
        <v>0.14892599049562516</v>
      </c>
      <c r="N289" s="23">
        <f>SUM((J289-AandeelFiets)^2,(K289-AandeelAuto)^2,(L289-AandeelBus)^2,(M289-AandeelTrein)^2)</f>
        <v>9.2765838238905177E-2</v>
      </c>
      <c r="O289" s="58" t="str">
        <f>IF($N289=LeastSquares,B289,"")</f>
        <v/>
      </c>
      <c r="P289" s="58" t="str">
        <f>IF($N289=LeastSquares,C289,"")</f>
        <v/>
      </c>
      <c r="Q289" s="58" t="str">
        <f>IF($N289=LeastSquares,D289,"")</f>
        <v/>
      </c>
    </row>
    <row r="290" spans="1:17" x14ac:dyDescent="0.25">
      <c r="A290">
        <v>288</v>
      </c>
      <c r="B290" s="51">
        <f t="shared" si="33"/>
        <v>2</v>
      </c>
      <c r="C290" s="51">
        <f t="shared" si="34"/>
        <v>8</v>
      </c>
      <c r="D290" s="51">
        <f t="shared" si="35"/>
        <v>8</v>
      </c>
      <c r="E290" s="14">
        <f>Alfa*($B290*V$3+$C290*V$4+$D290*V$5)</f>
        <v>0.6</v>
      </c>
      <c r="F290" s="14">
        <f>Alfa*($B290*W$3+$C290*W$4+$D290*W$5)</f>
        <v>4.8893617021276592</v>
      </c>
      <c r="G290" s="14">
        <f>Alfa*($B290*X$3+$C290*X$4+$D290*X$5)</f>
        <v>1.6570212765957446</v>
      </c>
      <c r="H290" s="14">
        <f>Alfa*($B290*Y$3+$C290*Y$4+$D290*Y$5)</f>
        <v>3.1199999999999997</v>
      </c>
      <c r="I290" s="19">
        <f t="shared" si="36"/>
        <v>162.58090371128316</v>
      </c>
      <c r="J290" s="22">
        <f t="shared" si="37"/>
        <v>1.1207458925350119E-2</v>
      </c>
      <c r="K290" s="22">
        <f t="shared" si="38"/>
        <v>0.8172468851710103</v>
      </c>
      <c r="L290" s="22">
        <f t="shared" si="39"/>
        <v>3.2252669296850792E-2</v>
      </c>
      <c r="M290" s="22">
        <f t="shared" si="40"/>
        <v>0.13929298660678882</v>
      </c>
      <c r="N290" s="23">
        <f>SUM((J290-AandeelFiets)^2,(K290-AandeelAuto)^2,(L290-AandeelBus)^2,(M290-AandeelTrein)^2)</f>
        <v>0.10476434318374597</v>
      </c>
      <c r="O290" s="58" t="str">
        <f>IF($N290=LeastSquares,B290,"")</f>
        <v/>
      </c>
      <c r="P290" s="58" t="str">
        <f>IF($N290=LeastSquares,C290,"")</f>
        <v/>
      </c>
      <c r="Q290" s="58" t="str">
        <f>IF($N290=LeastSquares,D290,"")</f>
        <v/>
      </c>
    </row>
    <row r="291" spans="1:17" x14ac:dyDescent="0.25">
      <c r="A291">
        <v>289</v>
      </c>
      <c r="B291" s="51">
        <f t="shared" si="33"/>
        <v>2</v>
      </c>
      <c r="C291" s="51">
        <f t="shared" si="34"/>
        <v>8</v>
      </c>
      <c r="D291" s="51">
        <f t="shared" si="35"/>
        <v>9</v>
      </c>
      <c r="E291" s="14">
        <f>Alfa*($B291*V$3+$C291*V$4+$D291*V$5)</f>
        <v>0.6</v>
      </c>
      <c r="F291" s="14">
        <f>Alfa*($B291*W$3+$C291*W$4+$D291*W$5)</f>
        <v>5.189361702127659</v>
      </c>
      <c r="G291" s="14">
        <f>Alfa*($B291*X$3+$C291*X$4+$D291*X$5)</f>
        <v>1.7770212765957445</v>
      </c>
      <c r="H291" s="14">
        <f>Alfa*($B291*Y$3+$C291*Y$4+$D291*Y$5)</f>
        <v>3.3299999999999996</v>
      </c>
      <c r="I291" s="19">
        <f t="shared" si="36"/>
        <v>215.02671488969355</v>
      </c>
      <c r="J291" s="22">
        <f t="shared" si="37"/>
        <v>8.4739182353468813E-3</v>
      </c>
      <c r="K291" s="22">
        <f t="shared" si="38"/>
        <v>0.83410117287280616</v>
      </c>
      <c r="L291" s="22">
        <f t="shared" si="39"/>
        <v>2.749527797334185E-2</v>
      </c>
      <c r="M291" s="22">
        <f t="shared" si="40"/>
        <v>0.12992963091850504</v>
      </c>
      <c r="N291" s="23">
        <f>SUM((J291-AandeelFiets)^2,(K291-AandeelAuto)^2,(L291-AandeelBus)^2,(M291-AandeelTrein)^2)</f>
        <v>0.1162655022118721</v>
      </c>
      <c r="O291" s="58" t="str">
        <f>IF($N291=LeastSquares,B291,"")</f>
        <v/>
      </c>
      <c r="P291" s="58" t="str">
        <f>IF($N291=LeastSquares,C291,"")</f>
        <v/>
      </c>
      <c r="Q291" s="58" t="str">
        <f>IF($N291=LeastSquares,D291,"")</f>
        <v/>
      </c>
    </row>
    <row r="292" spans="1:17" x14ac:dyDescent="0.25">
      <c r="A292">
        <v>290</v>
      </c>
      <c r="B292" s="51">
        <f t="shared" si="33"/>
        <v>2</v>
      </c>
      <c r="C292" s="51">
        <f t="shared" si="34"/>
        <v>9</v>
      </c>
      <c r="D292" s="51">
        <f t="shared" si="35"/>
        <v>0</v>
      </c>
      <c r="E292" s="14">
        <f>Alfa*($B292*V$3+$C292*V$4+$D292*V$5)</f>
        <v>0.6</v>
      </c>
      <c r="F292" s="14">
        <f>Alfa*($B292*W$3+$C292*W$4+$D292*W$5)</f>
        <v>2.7893617021276591</v>
      </c>
      <c r="G292" s="14">
        <f>Alfa*($B292*X$3+$C292*X$4+$D292*X$5)</f>
        <v>0.7570212765957447</v>
      </c>
      <c r="H292" s="14">
        <f>Alfa*($B292*Y$3+$C292*Y$4+$D292*Y$5)</f>
        <v>1.6199999999999999</v>
      </c>
      <c r="I292" s="19">
        <f t="shared" si="36"/>
        <v>25.277756458282127</v>
      </c>
      <c r="J292" s="22">
        <f t="shared" si="37"/>
        <v>7.208388147095629E-2</v>
      </c>
      <c r="K292" s="22">
        <f t="shared" si="38"/>
        <v>0.6436738562726908</v>
      </c>
      <c r="L292" s="22">
        <f t="shared" si="39"/>
        <v>8.4339619594873724E-2</v>
      </c>
      <c r="M292" s="22">
        <f t="shared" si="40"/>
        <v>0.19990264266147906</v>
      </c>
      <c r="N292" s="23">
        <f>SUM((J292-AandeelFiets)^2,(K292-AandeelAuto)^2,(L292-AandeelBus)^2,(M292-AandeelTrein)^2)</f>
        <v>2.1226241238798474E-2</v>
      </c>
      <c r="O292" s="58" t="str">
        <f>IF($N292=LeastSquares,B292,"")</f>
        <v/>
      </c>
      <c r="P292" s="58" t="str">
        <f>IF($N292=LeastSquares,C292,"")</f>
        <v/>
      </c>
      <c r="Q292" s="58" t="str">
        <f>IF($N292=LeastSquares,D292,"")</f>
        <v/>
      </c>
    </row>
    <row r="293" spans="1:17" x14ac:dyDescent="0.25">
      <c r="A293">
        <v>291</v>
      </c>
      <c r="B293" s="51">
        <f t="shared" si="33"/>
        <v>2</v>
      </c>
      <c r="C293" s="51">
        <f t="shared" si="34"/>
        <v>9</v>
      </c>
      <c r="D293" s="51">
        <f t="shared" si="35"/>
        <v>1</v>
      </c>
      <c r="E293" s="14">
        <f>Alfa*($B293*V$3+$C293*V$4+$D293*V$5)</f>
        <v>0.6</v>
      </c>
      <c r="F293" s="14">
        <f>Alfa*($B293*W$3+$C293*W$4+$D293*W$5)</f>
        <v>3.0893617021276594</v>
      </c>
      <c r="G293" s="14">
        <f>Alfa*($B293*X$3+$C293*X$4+$D293*X$5)</f>
        <v>0.87702127659574469</v>
      </c>
      <c r="H293" s="14">
        <f>Alfa*($B293*Y$3+$C293*Y$4+$D293*Y$5)</f>
        <v>1.8299999999999998</v>
      </c>
      <c r="I293" s="19">
        <f t="shared" si="36"/>
        <v>32.422788976742076</v>
      </c>
      <c r="J293" s="22">
        <f t="shared" si="37"/>
        <v>5.6198706462222421E-2</v>
      </c>
      <c r="K293" s="22">
        <f t="shared" si="38"/>
        <v>0.67739559806067462</v>
      </c>
      <c r="L293" s="22">
        <f t="shared" si="39"/>
        <v>7.4137021027274402E-2</v>
      </c>
      <c r="M293" s="22">
        <f t="shared" si="40"/>
        <v>0.1922686744498287</v>
      </c>
      <c r="N293" s="23">
        <f>SUM((J293-AandeelFiets)^2,(K293-AandeelAuto)^2,(L293-AandeelBus)^2,(M293-AandeelTrein)^2)</f>
        <v>3.2325053007110076E-2</v>
      </c>
      <c r="O293" s="58" t="str">
        <f>IF($N293=LeastSquares,B293,"")</f>
        <v/>
      </c>
      <c r="P293" s="58" t="str">
        <f>IF($N293=LeastSquares,C293,"")</f>
        <v/>
      </c>
      <c r="Q293" s="58" t="str">
        <f>IF($N293=LeastSquares,D293,"")</f>
        <v/>
      </c>
    </row>
    <row r="294" spans="1:17" x14ac:dyDescent="0.25">
      <c r="A294">
        <v>292</v>
      </c>
      <c r="B294" s="51">
        <f t="shared" si="33"/>
        <v>2</v>
      </c>
      <c r="C294" s="51">
        <f t="shared" si="34"/>
        <v>9</v>
      </c>
      <c r="D294" s="51">
        <f t="shared" si="35"/>
        <v>2</v>
      </c>
      <c r="E294" s="14">
        <f>Alfa*($B294*V$3+$C294*V$4+$D294*V$5)</f>
        <v>0.6</v>
      </c>
      <c r="F294" s="14">
        <f>Alfa*($B294*W$3+$C294*W$4+$D294*W$5)</f>
        <v>3.3893617021276592</v>
      </c>
      <c r="G294" s="14">
        <f>Alfa*($B294*X$3+$C294*X$4+$D294*X$5)</f>
        <v>0.99702127659574469</v>
      </c>
      <c r="H294" s="14">
        <f>Alfa*($B294*Y$3+$C294*Y$4+$D294*Y$5)</f>
        <v>2.0399999999999996</v>
      </c>
      <c r="I294" s="19">
        <f t="shared" si="36"/>
        <v>41.86994746361912</v>
      </c>
      <c r="J294" s="22">
        <f t="shared" si="37"/>
        <v>4.351853562686582E-2</v>
      </c>
      <c r="K294" s="22">
        <f t="shared" si="38"/>
        <v>0.70807403386262924</v>
      </c>
      <c r="L294" s="22">
        <f t="shared" si="39"/>
        <v>6.472892922837703E-2</v>
      </c>
      <c r="M294" s="22">
        <f t="shared" si="40"/>
        <v>0.18367850128212798</v>
      </c>
      <c r="N294" s="23">
        <f>SUM((J294-AandeelFiets)^2,(K294-AandeelAuto)^2,(L294-AandeelBus)^2,(M294-AandeelTrein)^2)</f>
        <v>4.4600523698785553E-2</v>
      </c>
      <c r="O294" s="58" t="str">
        <f>IF($N294=LeastSquares,B294,"")</f>
        <v/>
      </c>
      <c r="P294" s="58" t="str">
        <f>IF($N294=LeastSquares,C294,"")</f>
        <v/>
      </c>
      <c r="Q294" s="58" t="str">
        <f>IF($N294=LeastSquares,D294,"")</f>
        <v/>
      </c>
    </row>
    <row r="295" spans="1:17" x14ac:dyDescent="0.25">
      <c r="A295">
        <v>293</v>
      </c>
      <c r="B295" s="51">
        <f t="shared" si="33"/>
        <v>2</v>
      </c>
      <c r="C295" s="51">
        <f t="shared" si="34"/>
        <v>9</v>
      </c>
      <c r="D295" s="51">
        <f t="shared" si="35"/>
        <v>3</v>
      </c>
      <c r="E295" s="14">
        <f>Alfa*($B295*V$3+$C295*V$4+$D295*V$5)</f>
        <v>0.6</v>
      </c>
      <c r="F295" s="14">
        <f>Alfa*($B295*W$3+$C295*W$4+$D295*W$5)</f>
        <v>3.689361702127659</v>
      </c>
      <c r="G295" s="14">
        <f>Alfa*($B295*X$3+$C295*X$4+$D295*X$5)</f>
        <v>1.1170212765957448</v>
      </c>
      <c r="H295" s="14">
        <f>Alfa*($B295*Y$3+$C295*Y$4+$D295*Y$5)</f>
        <v>2.2499999999999996</v>
      </c>
      <c r="I295" s="19">
        <f t="shared" si="36"/>
        <v>54.384887643073881</v>
      </c>
      <c r="J295" s="22">
        <f t="shared" si="37"/>
        <v>3.3504138361910588E-2</v>
      </c>
      <c r="K295" s="22">
        <f t="shared" si="38"/>
        <v>0.73585321781309643</v>
      </c>
      <c r="L295" s="22">
        <f t="shared" si="39"/>
        <v>5.6187271247482233E-2</v>
      </c>
      <c r="M295" s="22">
        <f t="shared" si="40"/>
        <v>0.17445537257751087</v>
      </c>
      <c r="N295" s="23">
        <f>SUM((J295-AandeelFiets)^2,(K295-AandeelAuto)^2,(L295-AandeelBus)^2,(M295-AandeelTrein)^2)</f>
        <v>5.7453560963003754E-2</v>
      </c>
      <c r="O295" s="58" t="str">
        <f>IF($N295=LeastSquares,B295,"")</f>
        <v/>
      </c>
      <c r="P295" s="58" t="str">
        <f>IF($N295=LeastSquares,C295,"")</f>
        <v/>
      </c>
      <c r="Q295" s="58" t="str">
        <f>IF($N295=LeastSquares,D295,"")</f>
        <v/>
      </c>
    </row>
    <row r="296" spans="1:17" x14ac:dyDescent="0.25">
      <c r="A296">
        <v>294</v>
      </c>
      <c r="B296" s="51">
        <f t="shared" si="33"/>
        <v>2</v>
      </c>
      <c r="C296" s="51">
        <f t="shared" si="34"/>
        <v>9</v>
      </c>
      <c r="D296" s="51">
        <f t="shared" si="35"/>
        <v>4</v>
      </c>
      <c r="E296" s="14">
        <f>Alfa*($B296*V$3+$C296*V$4+$D296*V$5)</f>
        <v>0.6</v>
      </c>
      <c r="F296" s="14">
        <f>Alfa*($B296*W$3+$C296*W$4+$D296*W$5)</f>
        <v>3.9893617021276593</v>
      </c>
      <c r="G296" s="14">
        <f>Alfa*($B296*X$3+$C296*X$4+$D296*X$5)</f>
        <v>1.2370212765957449</v>
      </c>
      <c r="H296" s="14">
        <f>Alfa*($B296*Y$3+$C296*Y$4+$D296*Y$5)</f>
        <v>2.4599999999999995</v>
      </c>
      <c r="I296" s="19">
        <f t="shared" si="36"/>
        <v>70.992663055439905</v>
      </c>
      <c r="J296" s="22">
        <f t="shared" si="37"/>
        <v>2.5666297360440921E-2</v>
      </c>
      <c r="K296" s="22">
        <f t="shared" si="38"/>
        <v>0.76092929785662933</v>
      </c>
      <c r="L296" s="22">
        <f t="shared" si="39"/>
        <v>4.8530866642231059E-2</v>
      </c>
      <c r="M296" s="22">
        <f t="shared" si="40"/>
        <v>0.16487353814069877</v>
      </c>
      <c r="N296" s="23">
        <f>SUM((J296-AandeelFiets)^2,(K296-AandeelAuto)^2,(L296-AandeelBus)^2,(M296-AandeelTrein)^2)</f>
        <v>7.0454974808854709E-2</v>
      </c>
      <c r="O296" s="58" t="str">
        <f>IF($N296=LeastSquares,B296,"")</f>
        <v/>
      </c>
      <c r="P296" s="58" t="str">
        <f>IF($N296=LeastSquares,C296,"")</f>
        <v/>
      </c>
      <c r="Q296" s="58" t="str">
        <f>IF($N296=LeastSquares,D296,"")</f>
        <v/>
      </c>
    </row>
    <row r="297" spans="1:17" x14ac:dyDescent="0.25">
      <c r="A297">
        <v>295</v>
      </c>
      <c r="B297" s="51">
        <f t="shared" si="33"/>
        <v>2</v>
      </c>
      <c r="C297" s="51">
        <f t="shared" si="34"/>
        <v>9</v>
      </c>
      <c r="D297" s="51">
        <f t="shared" si="35"/>
        <v>5</v>
      </c>
      <c r="E297" s="14">
        <f>Alfa*($B297*V$3+$C297*V$4+$D297*V$5)</f>
        <v>0.6</v>
      </c>
      <c r="F297" s="14">
        <f>Alfa*($B297*W$3+$C297*W$4+$D297*W$5)</f>
        <v>4.2893617021276595</v>
      </c>
      <c r="G297" s="14">
        <f>Alfa*($B297*X$3+$C297*X$4+$D297*X$5)</f>
        <v>1.3570212765957448</v>
      </c>
      <c r="H297" s="14">
        <f>Alfa*($B297*Y$3+$C297*Y$4+$D297*Y$5)</f>
        <v>2.6699999999999995</v>
      </c>
      <c r="I297" s="19">
        <f t="shared" si="36"/>
        <v>93.066601899748676</v>
      </c>
      <c r="J297" s="22">
        <f t="shared" si="37"/>
        <v>1.9578654030511341E-2</v>
      </c>
      <c r="K297" s="22">
        <f t="shared" si="38"/>
        <v>0.7835239229812655</v>
      </c>
      <c r="L297" s="22">
        <f t="shared" si="39"/>
        <v>4.1740052910849944E-2</v>
      </c>
      <c r="M297" s="22">
        <f t="shared" si="40"/>
        <v>0.15515737007737326</v>
      </c>
      <c r="N297" s="23">
        <f>SUM((J297-AandeelFiets)^2,(K297-AandeelAuto)^2,(L297-AandeelBus)^2,(M297-AandeelTrein)^2)</f>
        <v>8.3308074310796704E-2</v>
      </c>
      <c r="O297" s="58" t="str">
        <f>IF($N297=LeastSquares,B297,"")</f>
        <v/>
      </c>
      <c r="P297" s="58" t="str">
        <f>IF($N297=LeastSquares,C297,"")</f>
        <v/>
      </c>
      <c r="Q297" s="58" t="str">
        <f>IF($N297=LeastSquares,D297,"")</f>
        <v/>
      </c>
    </row>
    <row r="298" spans="1:17" x14ac:dyDescent="0.25">
      <c r="A298">
        <v>296</v>
      </c>
      <c r="B298" s="51">
        <f t="shared" si="33"/>
        <v>2</v>
      </c>
      <c r="C298" s="51">
        <f t="shared" si="34"/>
        <v>9</v>
      </c>
      <c r="D298" s="51">
        <f t="shared" si="35"/>
        <v>6</v>
      </c>
      <c r="E298" s="14">
        <f>Alfa*($B298*V$3+$C298*V$4+$D298*V$5)</f>
        <v>0.6</v>
      </c>
      <c r="F298" s="14">
        <f>Alfa*($B298*W$3+$C298*W$4+$D298*W$5)</f>
        <v>4.5893617021276594</v>
      </c>
      <c r="G298" s="14">
        <f>Alfa*($B298*X$3+$C298*X$4+$D298*X$5)</f>
        <v>1.4770212765957449</v>
      </c>
      <c r="H298" s="14">
        <f>Alfa*($B298*Y$3+$C298*Y$4+$D298*Y$5)</f>
        <v>2.8799999999999994</v>
      </c>
      <c r="I298" s="19">
        <f t="shared" si="36"/>
        <v>122.44785319729507</v>
      </c>
      <c r="J298" s="22">
        <f t="shared" si="37"/>
        <v>1.4880773756438224E-2</v>
      </c>
      <c r="K298" s="22">
        <f t="shared" si="38"/>
        <v>0.80386530973618175</v>
      </c>
      <c r="L298" s="22">
        <f t="shared" si="39"/>
        <v>3.5769347244178649E-2</v>
      </c>
      <c r="M298" s="22">
        <f t="shared" si="40"/>
        <v>0.14548456926320139</v>
      </c>
      <c r="N298" s="23">
        <f>SUM((J298-AandeelFiets)^2,(K298-AandeelAuto)^2,(L298-AandeelBus)^2,(M298-AandeelTrein)^2)</f>
        <v>9.5815070430995339E-2</v>
      </c>
      <c r="O298" s="58" t="str">
        <f>IF($N298=LeastSquares,B298,"")</f>
        <v/>
      </c>
      <c r="P298" s="58" t="str">
        <f>IF($N298=LeastSquares,C298,"")</f>
        <v/>
      </c>
      <c r="Q298" s="58" t="str">
        <f>IF($N298=LeastSquares,D298,"")</f>
        <v/>
      </c>
    </row>
    <row r="299" spans="1:17" x14ac:dyDescent="0.25">
      <c r="A299">
        <v>297</v>
      </c>
      <c r="B299" s="51">
        <f t="shared" si="33"/>
        <v>2</v>
      </c>
      <c r="C299" s="51">
        <f t="shared" si="34"/>
        <v>9</v>
      </c>
      <c r="D299" s="51">
        <f t="shared" si="35"/>
        <v>7</v>
      </c>
      <c r="E299" s="14">
        <f>Alfa*($B299*V$3+$C299*V$4+$D299*V$5)</f>
        <v>0.6</v>
      </c>
      <c r="F299" s="14">
        <f>Alfa*($B299*W$3+$C299*W$4+$D299*W$5)</f>
        <v>4.8893617021276592</v>
      </c>
      <c r="G299" s="14">
        <f>Alfa*($B299*X$3+$C299*X$4+$D299*X$5)</f>
        <v>1.5970212765957446</v>
      </c>
      <c r="H299" s="14">
        <f>Alfa*($B299*Y$3+$C299*Y$4+$D299*Y$5)</f>
        <v>3.0899999999999994</v>
      </c>
      <c r="I299" s="19">
        <f t="shared" si="36"/>
        <v>161.60623458509303</v>
      </c>
      <c r="J299" s="22">
        <f t="shared" si="37"/>
        <v>1.1275052630664941E-2</v>
      </c>
      <c r="K299" s="22">
        <f t="shared" si="38"/>
        <v>0.82217581201282597</v>
      </c>
      <c r="L299" s="22">
        <f t="shared" si="39"/>
        <v>3.0557612305512648E-2</v>
      </c>
      <c r="M299" s="22">
        <f t="shared" si="40"/>
        <v>0.13599152305099638</v>
      </c>
      <c r="N299" s="23">
        <f>SUM((J299-AandeelFiets)^2,(K299-AandeelAuto)^2,(L299-AandeelBus)^2,(M299-AandeelTrein)^2)</f>
        <v>0.10784962924414115</v>
      </c>
      <c r="O299" s="58" t="str">
        <f>IF($N299=LeastSquares,B299,"")</f>
        <v/>
      </c>
      <c r="P299" s="58" t="str">
        <f>IF($N299=LeastSquares,C299,"")</f>
        <v/>
      </c>
      <c r="Q299" s="58" t="str">
        <f>IF($N299=LeastSquares,D299,"")</f>
        <v/>
      </c>
    </row>
    <row r="300" spans="1:17" x14ac:dyDescent="0.25">
      <c r="A300">
        <v>298</v>
      </c>
      <c r="B300" s="51">
        <f t="shared" si="33"/>
        <v>2</v>
      </c>
      <c r="C300" s="51">
        <f t="shared" si="34"/>
        <v>9</v>
      </c>
      <c r="D300" s="51">
        <f t="shared" si="35"/>
        <v>8</v>
      </c>
      <c r="E300" s="14">
        <f>Alfa*($B300*V$3+$C300*V$4+$D300*V$5)</f>
        <v>0.6</v>
      </c>
      <c r="F300" s="14">
        <f>Alfa*($B300*W$3+$C300*W$4+$D300*W$5)</f>
        <v>5.189361702127659</v>
      </c>
      <c r="G300" s="14">
        <f>Alfa*($B300*X$3+$C300*X$4+$D300*X$5)</f>
        <v>1.7170212765957447</v>
      </c>
      <c r="H300" s="14">
        <f>Alfa*($B300*Y$3+$C300*Y$4+$D300*Y$5)</f>
        <v>3.3</v>
      </c>
      <c r="I300" s="19">
        <f t="shared" si="36"/>
        <v>213.85671125876777</v>
      </c>
      <c r="J300" s="22">
        <f t="shared" si="37"/>
        <v>8.5202787869758986E-3</v>
      </c>
      <c r="K300" s="22">
        <f t="shared" si="38"/>
        <v>0.83866451528594088</v>
      </c>
      <c r="L300" s="22">
        <f t="shared" si="39"/>
        <v>2.6035743355756907E-2</v>
      </c>
      <c r="M300" s="22">
        <f t="shared" si="40"/>
        <v>0.1267794625713263</v>
      </c>
      <c r="N300" s="23">
        <f>SUM((J300-AandeelFiets)^2,(K300-AandeelAuto)^2,(L300-AandeelBus)^2,(M300-AandeelTrein)^2)</f>
        <v>0.11933578838205824</v>
      </c>
      <c r="O300" s="58" t="str">
        <f>IF($N300=LeastSquares,B300,"")</f>
        <v/>
      </c>
      <c r="P300" s="58" t="str">
        <f>IF($N300=LeastSquares,C300,"")</f>
        <v/>
      </c>
      <c r="Q300" s="58" t="str">
        <f>IF($N300=LeastSquares,D300,"")</f>
        <v/>
      </c>
    </row>
    <row r="301" spans="1:17" x14ac:dyDescent="0.25">
      <c r="A301">
        <v>299</v>
      </c>
      <c r="B301" s="51">
        <f t="shared" si="33"/>
        <v>2</v>
      </c>
      <c r="C301" s="51">
        <f t="shared" si="34"/>
        <v>9</v>
      </c>
      <c r="D301" s="51">
        <f t="shared" si="35"/>
        <v>9</v>
      </c>
      <c r="E301" s="14">
        <f>Alfa*($B301*V$3+$C301*V$4+$D301*V$5)</f>
        <v>0.6</v>
      </c>
      <c r="F301" s="14">
        <f>Alfa*($B301*W$3+$C301*W$4+$D301*W$5)</f>
        <v>5.4893617021276588</v>
      </c>
      <c r="G301" s="14">
        <f>Alfa*($B301*X$3+$C301*X$4+$D301*X$5)</f>
        <v>1.8370212765957448</v>
      </c>
      <c r="H301" s="14">
        <f>Alfa*($B301*Y$3+$C301*Y$4+$D301*Y$5)</f>
        <v>3.51</v>
      </c>
      <c r="I301" s="19">
        <f t="shared" si="36"/>
        <v>283.65082104418372</v>
      </c>
      <c r="J301" s="22">
        <f t="shared" si="37"/>
        <v>6.4238093642136193E-3</v>
      </c>
      <c r="K301" s="22">
        <f t="shared" si="38"/>
        <v>0.85352343789185858</v>
      </c>
      <c r="L301" s="22">
        <f t="shared" si="39"/>
        <v>2.2132178212134836E-2</v>
      </c>
      <c r="M301" s="22">
        <f t="shared" si="40"/>
        <v>0.11792057453179287</v>
      </c>
      <c r="N301" s="23">
        <f>SUM((J301-AandeelFiets)^2,(K301-AandeelAuto)^2,(L301-AandeelBus)^2,(M301-AandeelTrein)^2)</f>
        <v>0.13023243608184379</v>
      </c>
      <c r="O301" s="58" t="str">
        <f>IF($N301=LeastSquares,B301,"")</f>
        <v/>
      </c>
      <c r="P301" s="58" t="str">
        <f>IF($N301=LeastSquares,C301,"")</f>
        <v/>
      </c>
      <c r="Q301" s="58" t="str">
        <f>IF($N301=LeastSquares,D301,"")</f>
        <v/>
      </c>
    </row>
    <row r="302" spans="1:17" x14ac:dyDescent="0.25">
      <c r="A302">
        <v>300</v>
      </c>
      <c r="B302" s="51">
        <f t="shared" si="33"/>
        <v>3</v>
      </c>
      <c r="C302" s="51">
        <f t="shared" si="34"/>
        <v>0</v>
      </c>
      <c r="D302" s="51">
        <f t="shared" si="35"/>
        <v>0</v>
      </c>
      <c r="E302" s="14">
        <f>Alfa*($B302*V$3+$C302*V$4+$D302*V$5)</f>
        <v>0.89999999999999991</v>
      </c>
      <c r="F302" s="14">
        <f>Alfa*($B302*W$3+$C302*W$4+$D302*W$5)</f>
        <v>0.13404255319148939</v>
      </c>
      <c r="G302" s="14">
        <f>Alfa*($B302*X$3+$C302*X$4+$D302*X$5)</f>
        <v>0.32553191489361705</v>
      </c>
      <c r="H302" s="14">
        <f>Alfa*($B302*Y$3+$C302*Y$4+$D302*Y$5)</f>
        <v>0</v>
      </c>
      <c r="I302" s="19">
        <f t="shared" si="36"/>
        <v>5.9878116151740022</v>
      </c>
      <c r="J302" s="22">
        <f t="shared" si="37"/>
        <v>0.41076828551585531</v>
      </c>
      <c r="K302" s="22">
        <f t="shared" si="38"/>
        <v>0.19096149798631379</v>
      </c>
      <c r="L302" s="22">
        <f t="shared" si="39"/>
        <v>0.23126429442342034</v>
      </c>
      <c r="M302" s="22">
        <f t="shared" si="40"/>
        <v>0.16700592207441059</v>
      </c>
      <c r="N302" s="23">
        <f>SUM((J302-AandeelFiets)^2,(K302-AandeelAuto)^2,(L302-AandeelBus)^2,(M302-AandeelTrein)^2)</f>
        <v>0.19930683939613048</v>
      </c>
      <c r="O302" s="58" t="str">
        <f>IF($N302=LeastSquares,B302,"")</f>
        <v/>
      </c>
      <c r="P302" s="58" t="str">
        <f>IF($N302=LeastSquares,C302,"")</f>
        <v/>
      </c>
      <c r="Q302" s="58" t="str">
        <f>IF($N302=LeastSquares,D302,"")</f>
        <v/>
      </c>
    </row>
    <row r="303" spans="1:17" x14ac:dyDescent="0.25">
      <c r="A303">
        <v>301</v>
      </c>
      <c r="B303" s="51">
        <f t="shared" si="33"/>
        <v>3</v>
      </c>
      <c r="C303" s="51">
        <f t="shared" si="34"/>
        <v>0</v>
      </c>
      <c r="D303" s="51">
        <f t="shared" si="35"/>
        <v>1</v>
      </c>
      <c r="E303" s="14">
        <f>Alfa*($B303*V$3+$C303*V$4+$D303*V$5)</f>
        <v>0.89999999999999991</v>
      </c>
      <c r="F303" s="14">
        <f>Alfa*($B303*W$3+$C303*W$4+$D303*W$5)</f>
        <v>0.43404255319148938</v>
      </c>
      <c r="G303" s="14">
        <f>Alfa*($B303*X$3+$C303*X$4+$D303*X$5)</f>
        <v>0.44553191489361704</v>
      </c>
      <c r="H303" s="14">
        <f>Alfa*($B303*Y$3+$C303*Y$4+$D303*Y$5)</f>
        <v>0.21</v>
      </c>
      <c r="I303" s="19">
        <f t="shared" si="36"/>
        <v>6.7980861826319945</v>
      </c>
      <c r="J303" s="22">
        <f t="shared" si="37"/>
        <v>0.36180816851672692</v>
      </c>
      <c r="K303" s="22">
        <f t="shared" si="38"/>
        <v>0.2270469225376833</v>
      </c>
      <c r="L303" s="22">
        <f t="shared" si="39"/>
        <v>0.22967059002498094</v>
      </c>
      <c r="M303" s="22">
        <f t="shared" si="40"/>
        <v>0.18147431892060889</v>
      </c>
      <c r="N303" s="23">
        <f>SUM((J303-AandeelFiets)^2,(K303-AandeelAuto)^2,(L303-AandeelBus)^2,(M303-AandeelTrein)^2)</f>
        <v>0.15357784844165373</v>
      </c>
      <c r="O303" s="58" t="str">
        <f>IF($N303=LeastSquares,B303,"")</f>
        <v/>
      </c>
      <c r="P303" s="58" t="str">
        <f>IF($N303=LeastSquares,C303,"")</f>
        <v/>
      </c>
      <c r="Q303" s="58" t="str">
        <f>IF($N303=LeastSquares,D303,"")</f>
        <v/>
      </c>
    </row>
    <row r="304" spans="1:17" x14ac:dyDescent="0.25">
      <c r="A304">
        <v>302</v>
      </c>
      <c r="B304" s="51">
        <f t="shared" si="33"/>
        <v>3</v>
      </c>
      <c r="C304" s="51">
        <f t="shared" si="34"/>
        <v>0</v>
      </c>
      <c r="D304" s="51">
        <f t="shared" si="35"/>
        <v>2</v>
      </c>
      <c r="E304" s="14">
        <f>Alfa*($B304*V$3+$C304*V$4+$D304*V$5)</f>
        <v>0.89999999999999991</v>
      </c>
      <c r="F304" s="14">
        <f>Alfa*($B304*W$3+$C304*W$4+$D304*W$5)</f>
        <v>0.73404255319148926</v>
      </c>
      <c r="G304" s="14">
        <f>Alfa*($B304*X$3+$C304*X$4+$D304*X$5)</f>
        <v>0.56553191489361709</v>
      </c>
      <c r="H304" s="14">
        <f>Alfa*($B304*Y$3+$C304*Y$4+$D304*Y$5)</f>
        <v>0.42</v>
      </c>
      <c r="I304" s="19">
        <f t="shared" si="36"/>
        <v>7.8254347849323773</v>
      </c>
      <c r="J304" s="22">
        <f t="shared" si="37"/>
        <v>0.31430881206662614</v>
      </c>
      <c r="K304" s="22">
        <f t="shared" si="38"/>
        <v>0.26624542498508025</v>
      </c>
      <c r="L304" s="22">
        <f t="shared" si="39"/>
        <v>0.22495669014314779</v>
      </c>
      <c r="M304" s="22">
        <f t="shared" si="40"/>
        <v>0.1944890728051458</v>
      </c>
      <c r="N304" s="23">
        <f>SUM((J304-AandeelFiets)^2,(K304-AandeelAuto)^2,(L304-AandeelBus)^2,(M304-AandeelTrein)^2)</f>
        <v>0.11354709503074197</v>
      </c>
      <c r="O304" s="58" t="str">
        <f>IF($N304=LeastSquares,B304,"")</f>
        <v/>
      </c>
      <c r="P304" s="58" t="str">
        <f>IF($N304=LeastSquares,C304,"")</f>
        <v/>
      </c>
      <c r="Q304" s="58" t="str">
        <f>IF($N304=LeastSquares,D304,"")</f>
        <v/>
      </c>
    </row>
    <row r="305" spans="1:17" x14ac:dyDescent="0.25">
      <c r="A305">
        <v>303</v>
      </c>
      <c r="B305" s="51">
        <f t="shared" si="33"/>
        <v>3</v>
      </c>
      <c r="C305" s="51">
        <f t="shared" si="34"/>
        <v>0</v>
      </c>
      <c r="D305" s="51">
        <f t="shared" si="35"/>
        <v>3</v>
      </c>
      <c r="E305" s="14">
        <f>Alfa*($B305*V$3+$C305*V$4+$D305*V$5)</f>
        <v>0.89999999999999991</v>
      </c>
      <c r="F305" s="14">
        <f>Alfa*($B305*W$3+$C305*W$4+$D305*W$5)</f>
        <v>1.0340425531914892</v>
      </c>
      <c r="G305" s="14">
        <f>Alfa*($B305*X$3+$C305*X$4+$D305*X$5)</f>
        <v>0.68553191489361709</v>
      </c>
      <c r="H305" s="14">
        <f>Alfa*($B305*Y$3+$C305*Y$4+$D305*Y$5)</f>
        <v>0.62999999999999989</v>
      </c>
      <c r="I305" s="19">
        <f t="shared" si="36"/>
        <v>9.1344532154723552</v>
      </c>
      <c r="J305" s="22">
        <f t="shared" si="37"/>
        <v>0.26926659463215169</v>
      </c>
      <c r="K305" s="22">
        <f t="shared" si="38"/>
        <v>0.30789059232114468</v>
      </c>
      <c r="L305" s="22">
        <f t="shared" si="39"/>
        <v>0.21729021619460512</v>
      </c>
      <c r="M305" s="22">
        <f t="shared" si="40"/>
        <v>0.2055525968520984</v>
      </c>
      <c r="N305" s="23">
        <f>SUM((J305-AandeelFiets)^2,(K305-AandeelAuto)^2,(L305-AandeelBus)^2,(M305-AandeelTrein)^2)</f>
        <v>8.0011247343632921E-2</v>
      </c>
      <c r="O305" s="58" t="str">
        <f>IF($N305=LeastSquares,B305,"")</f>
        <v/>
      </c>
      <c r="P305" s="58" t="str">
        <f>IF($N305=LeastSquares,C305,"")</f>
        <v/>
      </c>
      <c r="Q305" s="58" t="str">
        <f>IF($N305=LeastSquares,D305,"")</f>
        <v/>
      </c>
    </row>
    <row r="306" spans="1:17" x14ac:dyDescent="0.25">
      <c r="A306">
        <v>304</v>
      </c>
      <c r="B306" s="51">
        <f t="shared" si="33"/>
        <v>3</v>
      </c>
      <c r="C306" s="51">
        <f t="shared" si="34"/>
        <v>0</v>
      </c>
      <c r="D306" s="51">
        <f t="shared" si="35"/>
        <v>4</v>
      </c>
      <c r="E306" s="14">
        <f>Alfa*($B306*V$3+$C306*V$4+$D306*V$5)</f>
        <v>0.89999999999999991</v>
      </c>
      <c r="F306" s="14">
        <f>Alfa*($B306*W$3+$C306*W$4+$D306*W$5)</f>
        <v>1.3340425531914892</v>
      </c>
      <c r="G306" s="14">
        <f>Alfa*($B306*X$3+$C306*X$4+$D306*X$5)</f>
        <v>0.80553191489361708</v>
      </c>
      <c r="H306" s="14">
        <f>Alfa*($B306*Y$3+$C306*Y$4+$D306*Y$5)</f>
        <v>0.84</v>
      </c>
      <c r="I306" s="19">
        <f t="shared" si="36"/>
        <v>10.810216029021255</v>
      </c>
      <c r="J306" s="22">
        <f t="shared" si="37"/>
        <v>0.22752580564105887</v>
      </c>
      <c r="K306" s="22">
        <f t="shared" si="38"/>
        <v>0.35118256503080075</v>
      </c>
      <c r="L306" s="22">
        <f t="shared" si="39"/>
        <v>0.20701589510020821</v>
      </c>
      <c r="M306" s="22">
        <f t="shared" si="40"/>
        <v>0.21427573422793222</v>
      </c>
      <c r="N306" s="23">
        <f>SUM((J306-AandeelFiets)^2,(K306-AandeelAuto)^2,(L306-AandeelBus)^2,(M306-AandeelTrein)^2)</f>
        <v>5.3355212088456248E-2</v>
      </c>
      <c r="O306" s="58" t="str">
        <f>IF($N306=LeastSquares,B306,"")</f>
        <v/>
      </c>
      <c r="P306" s="58" t="str">
        <f>IF($N306=LeastSquares,C306,"")</f>
        <v/>
      </c>
      <c r="Q306" s="58" t="str">
        <f>IF($N306=LeastSquares,D306,"")</f>
        <v/>
      </c>
    </row>
    <row r="307" spans="1:17" x14ac:dyDescent="0.25">
      <c r="A307">
        <v>305</v>
      </c>
      <c r="B307" s="51">
        <f t="shared" si="33"/>
        <v>3</v>
      </c>
      <c r="C307" s="51">
        <f t="shared" si="34"/>
        <v>0</v>
      </c>
      <c r="D307" s="51">
        <f t="shared" si="35"/>
        <v>5</v>
      </c>
      <c r="E307" s="14">
        <f>Alfa*($B307*V$3+$C307*V$4+$D307*V$5)</f>
        <v>0.89999999999999991</v>
      </c>
      <c r="F307" s="14">
        <f>Alfa*($B307*W$3+$C307*W$4+$D307*W$5)</f>
        <v>1.6340425531914893</v>
      </c>
      <c r="G307" s="14">
        <f>Alfa*($B307*X$3+$C307*X$4+$D307*X$5)</f>
        <v>0.92553191489361697</v>
      </c>
      <c r="H307" s="14">
        <f>Alfa*($B307*Y$3+$C307*Y$4+$D307*Y$5)</f>
        <v>1.05</v>
      </c>
      <c r="I307" s="19">
        <f t="shared" si="36"/>
        <v>12.965013429876079</v>
      </c>
      <c r="J307" s="22">
        <f t="shared" si="37"/>
        <v>0.18971080319046446</v>
      </c>
      <c r="K307" s="22">
        <f t="shared" si="38"/>
        <v>0.39525984233675121</v>
      </c>
      <c r="L307" s="22">
        <f t="shared" si="39"/>
        <v>0.19461684711061669</v>
      </c>
      <c r="M307" s="22">
        <f t="shared" si="40"/>
        <v>0.22041250736216766</v>
      </c>
      <c r="N307" s="23">
        <f>SUM((J307-AandeelFiets)^2,(K307-AandeelAuto)^2,(L307-AandeelBus)^2,(M307-AandeelTrein)^2)</f>
        <v>3.3550377074573451E-2</v>
      </c>
      <c r="O307" s="58" t="str">
        <f>IF($N307=LeastSquares,B307,"")</f>
        <v/>
      </c>
      <c r="P307" s="58" t="str">
        <f>IF($N307=LeastSquares,C307,"")</f>
        <v/>
      </c>
      <c r="Q307" s="58" t="str">
        <f>IF($N307=LeastSquares,D307,"")</f>
        <v/>
      </c>
    </row>
    <row r="308" spans="1:17" x14ac:dyDescent="0.25">
      <c r="A308">
        <v>306</v>
      </c>
      <c r="B308" s="51">
        <f t="shared" si="33"/>
        <v>3</v>
      </c>
      <c r="C308" s="51">
        <f t="shared" si="34"/>
        <v>0</v>
      </c>
      <c r="D308" s="51">
        <f t="shared" si="35"/>
        <v>6</v>
      </c>
      <c r="E308" s="14">
        <f>Alfa*($B308*V$3+$C308*V$4+$D308*V$5)</f>
        <v>0.89999999999999991</v>
      </c>
      <c r="F308" s="14">
        <f>Alfa*($B308*W$3+$C308*W$4+$D308*W$5)</f>
        <v>1.9340425531914893</v>
      </c>
      <c r="G308" s="14">
        <f>Alfa*($B308*X$3+$C308*X$4+$D308*X$5)</f>
        <v>1.0455319148936171</v>
      </c>
      <c r="H308" s="14">
        <f>Alfa*($B308*Y$3+$C308*Y$4+$D308*Y$5)</f>
        <v>1.2599999999999998</v>
      </c>
      <c r="I308" s="19">
        <f t="shared" si="36"/>
        <v>15.747353794648568</v>
      </c>
      <c r="J308" s="22">
        <f t="shared" si="37"/>
        <v>0.1561915191105186</v>
      </c>
      <c r="K308" s="22">
        <f t="shared" si="38"/>
        <v>0.43927493560755504</v>
      </c>
      <c r="L308" s="22">
        <f t="shared" si="39"/>
        <v>0.18065964663595663</v>
      </c>
      <c r="M308" s="22">
        <f t="shared" si="40"/>
        <v>0.22387389864596982</v>
      </c>
      <c r="N308" s="23">
        <f>SUM((J308-AandeelFiets)^2,(K308-AandeelAuto)^2,(L308-AandeelBus)^2,(M308-AandeelTrein)^2)</f>
        <v>2.0210181687421027E-2</v>
      </c>
      <c r="O308" s="58" t="str">
        <f>IF($N308=LeastSquares,B308,"")</f>
        <v/>
      </c>
      <c r="P308" s="58" t="str">
        <f>IF($N308=LeastSquares,C308,"")</f>
        <v/>
      </c>
      <c r="Q308" s="58" t="str">
        <f>IF($N308=LeastSquares,D308,"")</f>
        <v/>
      </c>
    </row>
    <row r="309" spans="1:17" x14ac:dyDescent="0.25">
      <c r="A309">
        <v>307</v>
      </c>
      <c r="B309" s="51">
        <f t="shared" si="33"/>
        <v>3</v>
      </c>
      <c r="C309" s="51">
        <f t="shared" si="34"/>
        <v>0</v>
      </c>
      <c r="D309" s="51">
        <f t="shared" si="35"/>
        <v>7</v>
      </c>
      <c r="E309" s="14">
        <f>Alfa*($B309*V$3+$C309*V$4+$D309*V$5)</f>
        <v>0.89999999999999991</v>
      </c>
      <c r="F309" s="14">
        <f>Alfa*($B309*W$3+$C309*W$4+$D309*W$5)</f>
        <v>2.2340425531914891</v>
      </c>
      <c r="G309" s="14">
        <f>Alfa*($B309*X$3+$C309*X$4+$D309*X$5)</f>
        <v>1.1655319148936172</v>
      </c>
      <c r="H309" s="14">
        <f>Alfa*($B309*Y$3+$C309*Y$4+$D309*Y$5)</f>
        <v>1.4699999999999998</v>
      </c>
      <c r="I309" s="19">
        <f t="shared" si="36"/>
        <v>19.354004242753728</v>
      </c>
      <c r="J309" s="22">
        <f t="shared" si="37"/>
        <v>0.12708497323378659</v>
      </c>
      <c r="K309" s="22">
        <f t="shared" si="38"/>
        <v>0.48246023192260373</v>
      </c>
      <c r="L309" s="22">
        <f t="shared" si="39"/>
        <v>0.16573462394196684</v>
      </c>
      <c r="M309" s="22">
        <f t="shared" si="40"/>
        <v>0.2247201709016429</v>
      </c>
      <c r="N309" s="23">
        <f>SUM((J309-AandeelFiets)^2,(K309-AandeelAuto)^2,(L309-AandeelBus)^2,(M309-AandeelTrein)^2)</f>
        <v>1.2683676142944297E-2</v>
      </c>
      <c r="O309" s="58" t="str">
        <f>IF($N309=LeastSquares,B309,"")</f>
        <v/>
      </c>
      <c r="P309" s="58" t="str">
        <f>IF($N309=LeastSquares,C309,"")</f>
        <v/>
      </c>
      <c r="Q309" s="58" t="str">
        <f>IF($N309=LeastSquares,D309,"")</f>
        <v/>
      </c>
    </row>
    <row r="310" spans="1:17" x14ac:dyDescent="0.25">
      <c r="A310">
        <v>308</v>
      </c>
      <c r="B310" s="51">
        <f t="shared" si="33"/>
        <v>3</v>
      </c>
      <c r="C310" s="51">
        <f t="shared" si="34"/>
        <v>0</v>
      </c>
      <c r="D310" s="51">
        <f t="shared" si="35"/>
        <v>8</v>
      </c>
      <c r="E310" s="14">
        <f>Alfa*($B310*V$3+$C310*V$4+$D310*V$5)</f>
        <v>0.89999999999999991</v>
      </c>
      <c r="F310" s="14">
        <f>Alfa*($B310*W$3+$C310*W$4+$D310*W$5)</f>
        <v>2.5340425531914894</v>
      </c>
      <c r="G310" s="14">
        <f>Alfa*($B310*X$3+$C310*X$4+$D310*X$5)</f>
        <v>1.2855319148936168</v>
      </c>
      <c r="H310" s="14">
        <f>Alfa*($B310*Y$3+$C310*Y$4+$D310*Y$5)</f>
        <v>1.68</v>
      </c>
      <c r="I310" s="19">
        <f t="shared" si="36"/>
        <v>24.046107314174527</v>
      </c>
      <c r="J310" s="22">
        <f t="shared" si="37"/>
        <v>0.10228695559830094</v>
      </c>
      <c r="K310" s="22">
        <f t="shared" si="38"/>
        <v>0.52417453281847337</v>
      </c>
      <c r="L310" s="22">
        <f t="shared" si="39"/>
        <v>0.15040235482328621</v>
      </c>
      <c r="M310" s="22">
        <f t="shared" si="40"/>
        <v>0.22313615675993947</v>
      </c>
      <c r="N310" s="23">
        <f>SUM((J310-AandeelFiets)^2,(K310-AandeelAuto)^2,(L310-AandeelBus)^2,(M310-AandeelTrein)^2)</f>
        <v>1.0162488606507238E-2</v>
      </c>
      <c r="O310" s="58" t="str">
        <f>IF($N310=LeastSquares,B310,"")</f>
        <v/>
      </c>
      <c r="P310" s="58" t="str">
        <f>IF($N310=LeastSquares,C310,"")</f>
        <v/>
      </c>
      <c r="Q310" s="58" t="str">
        <f>IF($N310=LeastSquares,D310,"")</f>
        <v/>
      </c>
    </row>
    <row r="311" spans="1:17" x14ac:dyDescent="0.25">
      <c r="A311">
        <v>309</v>
      </c>
      <c r="B311" s="51">
        <f t="shared" si="33"/>
        <v>3</v>
      </c>
      <c r="C311" s="51">
        <f t="shared" si="34"/>
        <v>0</v>
      </c>
      <c r="D311" s="51">
        <f t="shared" si="35"/>
        <v>9</v>
      </c>
      <c r="E311" s="14">
        <f>Alfa*($B311*V$3+$C311*V$4+$D311*V$5)</f>
        <v>0.89999999999999991</v>
      </c>
      <c r="F311" s="14">
        <f>Alfa*($B311*W$3+$C311*W$4+$D311*W$5)</f>
        <v>2.8340425531914897</v>
      </c>
      <c r="G311" s="14">
        <f>Alfa*($B311*X$3+$C311*X$4+$D311*X$5)</f>
        <v>1.405531914893617</v>
      </c>
      <c r="H311" s="14">
        <f>Alfa*($B311*Y$3+$C311*Y$4+$D311*Y$5)</f>
        <v>1.89</v>
      </c>
      <c r="I311" s="19">
        <f t="shared" si="36"/>
        <v>30.170769344905871</v>
      </c>
      <c r="J311" s="22">
        <f t="shared" si="37"/>
        <v>8.1522717668856423E-2</v>
      </c>
      <c r="K311" s="22">
        <f t="shared" si="38"/>
        <v>0.56392670027436187</v>
      </c>
      <c r="L311" s="22">
        <f t="shared" si="39"/>
        <v>0.13515383398675909</v>
      </c>
      <c r="M311" s="22">
        <f t="shared" si="40"/>
        <v>0.21939674807002268</v>
      </c>
      <c r="N311" s="23">
        <f>SUM((J311-AandeelFiets)^2,(K311-AandeelAuto)^2,(L311-AandeelBus)^2,(M311-AandeelTrein)^2)</f>
        <v>1.1779794835028811E-2</v>
      </c>
      <c r="O311" s="58" t="str">
        <f>IF($N311=LeastSquares,B311,"")</f>
        <v/>
      </c>
      <c r="P311" s="58" t="str">
        <f>IF($N311=LeastSquares,C311,"")</f>
        <v/>
      </c>
      <c r="Q311" s="58" t="str">
        <f>IF($N311=LeastSquares,D311,"")</f>
        <v/>
      </c>
    </row>
    <row r="312" spans="1:17" x14ac:dyDescent="0.25">
      <c r="A312">
        <v>310</v>
      </c>
      <c r="B312" s="51">
        <f t="shared" si="33"/>
        <v>3</v>
      </c>
      <c r="C312" s="51">
        <f t="shared" si="34"/>
        <v>1</v>
      </c>
      <c r="D312" s="51">
        <f t="shared" si="35"/>
        <v>0</v>
      </c>
      <c r="E312" s="14">
        <f>Alfa*($B312*V$3+$C312*V$4+$D312*V$5)</f>
        <v>0.89999999999999991</v>
      </c>
      <c r="F312" s="14">
        <f>Alfa*($B312*W$3+$C312*W$4+$D312*W$5)</f>
        <v>0.43404255319148938</v>
      </c>
      <c r="G312" s="14">
        <f>Alfa*($B312*X$3+$C312*X$4+$D312*X$5)</f>
        <v>0.38553191489361704</v>
      </c>
      <c r="H312" s="14">
        <f>Alfa*($B312*Y$3+$C312*Y$4+$D312*Y$5)</f>
        <v>0.18</v>
      </c>
      <c r="I312" s="19">
        <f t="shared" si="36"/>
        <v>6.6707012603162879</v>
      </c>
      <c r="J312" s="22">
        <f t="shared" si="37"/>
        <v>0.36871732298806748</v>
      </c>
      <c r="K312" s="22">
        <f t="shared" si="38"/>
        <v>0.23138265179024942</v>
      </c>
      <c r="L312" s="22">
        <f t="shared" si="39"/>
        <v>0.22042603644571976</v>
      </c>
      <c r="M312" s="22">
        <f t="shared" si="40"/>
        <v>0.17947398877596338</v>
      </c>
      <c r="N312" s="23">
        <f>SUM((J312-AandeelFiets)^2,(K312-AandeelAuto)^2,(L312-AandeelBus)^2,(M312-AandeelTrein)^2)</f>
        <v>0.1514702140708008</v>
      </c>
      <c r="O312" s="58" t="str">
        <f>IF($N312=LeastSquares,B312,"")</f>
        <v/>
      </c>
      <c r="P312" s="58" t="str">
        <f>IF($N312=LeastSquares,C312,"")</f>
        <v/>
      </c>
      <c r="Q312" s="58" t="str">
        <f>IF($N312=LeastSquares,D312,"")</f>
        <v/>
      </c>
    </row>
    <row r="313" spans="1:17" x14ac:dyDescent="0.25">
      <c r="A313">
        <v>311</v>
      </c>
      <c r="B313" s="51">
        <f t="shared" si="33"/>
        <v>3</v>
      </c>
      <c r="C313" s="51">
        <f t="shared" si="34"/>
        <v>1</v>
      </c>
      <c r="D313" s="51">
        <f t="shared" si="35"/>
        <v>1</v>
      </c>
      <c r="E313" s="14">
        <f>Alfa*($B313*V$3+$C313*V$4+$D313*V$5)</f>
        <v>0.89999999999999991</v>
      </c>
      <c r="F313" s="14">
        <f>Alfa*($B313*W$3+$C313*W$4+$D313*W$5)</f>
        <v>0.73404255319148926</v>
      </c>
      <c r="G313" s="14">
        <f>Alfa*($B313*X$3+$C313*X$4+$D313*X$5)</f>
        <v>0.50553191489361704</v>
      </c>
      <c r="H313" s="14">
        <f>Alfa*($B313*Y$3+$C313*Y$4+$D313*Y$5)</f>
        <v>0.38999999999999996</v>
      </c>
      <c r="I313" s="19">
        <f t="shared" si="36"/>
        <v>7.6779372452345207</v>
      </c>
      <c r="J313" s="22">
        <f t="shared" si="37"/>
        <v>0.32034686304365873</v>
      </c>
      <c r="K313" s="22">
        <f t="shared" si="38"/>
        <v>0.27136015097030286</v>
      </c>
      <c r="L313" s="22">
        <f t="shared" si="39"/>
        <v>0.21592611104194279</v>
      </c>
      <c r="M313" s="22">
        <f t="shared" si="40"/>
        <v>0.19236687494409554</v>
      </c>
      <c r="N313" s="23">
        <f>SUM((J313-AandeelFiets)^2,(K313-AandeelAuto)^2,(L313-AandeelBus)^2,(M313-AandeelTrein)^2)</f>
        <v>0.11049377806763898</v>
      </c>
      <c r="O313" s="58" t="str">
        <f>IF($N313=LeastSquares,B313,"")</f>
        <v/>
      </c>
      <c r="P313" s="58" t="str">
        <f>IF($N313=LeastSquares,C313,"")</f>
        <v/>
      </c>
      <c r="Q313" s="58" t="str">
        <f>IF($N313=LeastSquares,D313,"")</f>
        <v/>
      </c>
    </row>
    <row r="314" spans="1:17" x14ac:dyDescent="0.25">
      <c r="A314">
        <v>312</v>
      </c>
      <c r="B314" s="51">
        <f t="shared" si="33"/>
        <v>3</v>
      </c>
      <c r="C314" s="51">
        <f t="shared" si="34"/>
        <v>1</v>
      </c>
      <c r="D314" s="51">
        <f t="shared" si="35"/>
        <v>2</v>
      </c>
      <c r="E314" s="14">
        <f>Alfa*($B314*V$3+$C314*V$4+$D314*V$5)</f>
        <v>0.89999999999999991</v>
      </c>
      <c r="F314" s="14">
        <f>Alfa*($B314*W$3+$C314*W$4+$D314*W$5)</f>
        <v>1.0340425531914892</v>
      </c>
      <c r="G314" s="14">
        <f>Alfa*($B314*X$3+$C314*X$4+$D314*X$5)</f>
        <v>0.62553191489361704</v>
      </c>
      <c r="H314" s="14">
        <f>Alfa*($B314*Y$3+$C314*Y$4+$D314*Y$5)</f>
        <v>0.6</v>
      </c>
      <c r="I314" s="19">
        <f t="shared" si="36"/>
        <v>8.9633740922124545</v>
      </c>
      <c r="J314" s="22">
        <f t="shared" si="37"/>
        <v>0.27440594198716955</v>
      </c>
      <c r="K314" s="22">
        <f t="shared" si="38"/>
        <v>0.31376713524486766</v>
      </c>
      <c r="L314" s="22">
        <f t="shared" si="39"/>
        <v>0.20854200108053714</v>
      </c>
      <c r="M314" s="22">
        <f t="shared" si="40"/>
        <v>0.20328492168742565</v>
      </c>
      <c r="N314" s="23">
        <f>SUM((J314-AandeelFiets)^2,(K314-AandeelAuto)^2,(L314-AandeelBus)^2,(M314-AandeelTrein)^2)</f>
        <v>7.6419837513477307E-2</v>
      </c>
      <c r="O314" s="58" t="str">
        <f>IF($N314=LeastSquares,B314,"")</f>
        <v/>
      </c>
      <c r="P314" s="58" t="str">
        <f>IF($N314=LeastSquares,C314,"")</f>
        <v/>
      </c>
      <c r="Q314" s="58" t="str">
        <f>IF($N314=LeastSquares,D314,"")</f>
        <v/>
      </c>
    </row>
    <row r="315" spans="1:17" x14ac:dyDescent="0.25">
      <c r="A315">
        <v>313</v>
      </c>
      <c r="B315" s="51">
        <f t="shared" si="33"/>
        <v>3</v>
      </c>
      <c r="C315" s="51">
        <f t="shared" si="34"/>
        <v>1</v>
      </c>
      <c r="D315" s="51">
        <f t="shared" si="35"/>
        <v>3</v>
      </c>
      <c r="E315" s="14">
        <f>Alfa*($B315*V$3+$C315*V$4+$D315*V$5)</f>
        <v>0.89999999999999991</v>
      </c>
      <c r="F315" s="14">
        <f>Alfa*($B315*W$3+$C315*W$4+$D315*W$5)</f>
        <v>1.3340425531914892</v>
      </c>
      <c r="G315" s="14">
        <f>Alfa*($B315*X$3+$C315*X$4+$D315*X$5)</f>
        <v>0.74553191489361703</v>
      </c>
      <c r="H315" s="14">
        <f>Alfa*($B315*Y$3+$C315*Y$4+$D315*Y$5)</f>
        <v>0.80999999999999994</v>
      </c>
      <c r="I315" s="19">
        <f t="shared" si="36"/>
        <v>10.611432672038925</v>
      </c>
      <c r="J315" s="22">
        <f t="shared" si="37"/>
        <v>0.2317880334516933</v>
      </c>
      <c r="K315" s="22">
        <f t="shared" si="38"/>
        <v>0.3577612477919358</v>
      </c>
      <c r="L315" s="22">
        <f t="shared" si="39"/>
        <v>0.19861240661217777</v>
      </c>
      <c r="M315" s="22">
        <f t="shared" si="40"/>
        <v>0.21183831214419316</v>
      </c>
      <c r="N315" s="23">
        <f>SUM((J315-AandeelFiets)^2,(K315-AandeelAuto)^2,(L315-AandeelBus)^2,(M315-AandeelTrein)^2)</f>
        <v>4.9640620007658273E-2</v>
      </c>
      <c r="O315" s="58" t="str">
        <f>IF($N315=LeastSquares,B315,"")</f>
        <v/>
      </c>
      <c r="P315" s="58" t="str">
        <f>IF($N315=LeastSquares,C315,"")</f>
        <v/>
      </c>
      <c r="Q315" s="58" t="str">
        <f>IF($N315=LeastSquares,D315,"")</f>
        <v/>
      </c>
    </row>
    <row r="316" spans="1:17" x14ac:dyDescent="0.25">
      <c r="A316">
        <v>314</v>
      </c>
      <c r="B316" s="51">
        <f t="shared" si="33"/>
        <v>3</v>
      </c>
      <c r="C316" s="51">
        <f t="shared" si="34"/>
        <v>1</v>
      </c>
      <c r="D316" s="51">
        <f t="shared" si="35"/>
        <v>4</v>
      </c>
      <c r="E316" s="14">
        <f>Alfa*($B316*V$3+$C316*V$4+$D316*V$5)</f>
        <v>0.89999999999999991</v>
      </c>
      <c r="F316" s="14">
        <f>Alfa*($B316*W$3+$C316*W$4+$D316*W$5)</f>
        <v>1.6340425531914893</v>
      </c>
      <c r="G316" s="14">
        <f>Alfa*($B316*X$3+$C316*X$4+$D316*X$5)</f>
        <v>0.86553191489361714</v>
      </c>
      <c r="H316" s="14">
        <f>Alfa*($B316*Y$3+$C316*Y$4+$D316*Y$5)</f>
        <v>1.02</v>
      </c>
      <c r="I316" s="19">
        <f t="shared" si="36"/>
        <v>12.733616762438519</v>
      </c>
      <c r="J316" s="22">
        <f t="shared" si="37"/>
        <v>0.19315824851995383</v>
      </c>
      <c r="K316" s="22">
        <f t="shared" si="38"/>
        <v>0.4024425471404966</v>
      </c>
      <c r="L316" s="22">
        <f t="shared" si="39"/>
        <v>0.1866138872767151</v>
      </c>
      <c r="M316" s="22">
        <f t="shared" si="40"/>
        <v>0.21778531706283455</v>
      </c>
      <c r="N316" s="23">
        <f>SUM((J316-AandeelFiets)^2,(K316-AandeelAuto)^2,(L316-AandeelBus)^2,(M316-AandeelTrein)^2)</f>
        <v>3.0086059215063764E-2</v>
      </c>
      <c r="O316" s="58" t="str">
        <f>IF($N316=LeastSquares,B316,"")</f>
        <v/>
      </c>
      <c r="P316" s="58" t="str">
        <f>IF($N316=LeastSquares,C316,"")</f>
        <v/>
      </c>
      <c r="Q316" s="58" t="str">
        <f>IF($N316=LeastSquares,D316,"")</f>
        <v/>
      </c>
    </row>
    <row r="317" spans="1:17" x14ac:dyDescent="0.25">
      <c r="A317">
        <v>315</v>
      </c>
      <c r="B317" s="51">
        <f t="shared" si="33"/>
        <v>3</v>
      </c>
      <c r="C317" s="51">
        <f t="shared" si="34"/>
        <v>1</v>
      </c>
      <c r="D317" s="51">
        <f t="shared" si="35"/>
        <v>5</v>
      </c>
      <c r="E317" s="14">
        <f>Alfa*($B317*V$3+$C317*V$4+$D317*V$5)</f>
        <v>0.89999999999999991</v>
      </c>
      <c r="F317" s="14">
        <f>Alfa*($B317*W$3+$C317*W$4+$D317*W$5)</f>
        <v>1.9340425531914893</v>
      </c>
      <c r="G317" s="14">
        <f>Alfa*($B317*X$3+$C317*X$4+$D317*X$5)</f>
        <v>0.98553191489361691</v>
      </c>
      <c r="H317" s="14">
        <f>Alfa*($B317*Y$3+$C317*Y$4+$D317*Y$5)</f>
        <v>1.2299999999999998</v>
      </c>
      <c r="I317" s="19">
        <f t="shared" si="36"/>
        <v>15.477487102913395</v>
      </c>
      <c r="J317" s="22">
        <f t="shared" si="37"/>
        <v>0.15891488681608834</v>
      </c>
      <c r="K317" s="22">
        <f t="shared" si="38"/>
        <v>0.4469341681978557</v>
      </c>
      <c r="L317" s="22">
        <f t="shared" si="39"/>
        <v>0.17310540228644816</v>
      </c>
      <c r="M317" s="22">
        <f t="shared" si="40"/>
        <v>0.22104554269960786</v>
      </c>
      <c r="N317" s="23">
        <f>SUM((J317-AandeelFiets)^2,(K317-AandeelAuto)^2,(L317-AandeelBus)^2,(M317-AandeelTrein)^2)</f>
        <v>1.7292187454863193E-2</v>
      </c>
      <c r="O317" s="58" t="str">
        <f>IF($N317=LeastSquares,B317,"")</f>
        <v/>
      </c>
      <c r="P317" s="58" t="str">
        <f>IF($N317=LeastSquares,C317,"")</f>
        <v/>
      </c>
      <c r="Q317" s="58" t="str">
        <f>IF($N317=LeastSquares,D317,"")</f>
        <v/>
      </c>
    </row>
    <row r="318" spans="1:17" x14ac:dyDescent="0.25">
      <c r="A318">
        <v>316</v>
      </c>
      <c r="B318" s="51">
        <f t="shared" si="33"/>
        <v>3</v>
      </c>
      <c r="C318" s="51">
        <f t="shared" si="34"/>
        <v>1</v>
      </c>
      <c r="D318" s="51">
        <f t="shared" si="35"/>
        <v>6</v>
      </c>
      <c r="E318" s="14">
        <f>Alfa*($B318*V$3+$C318*V$4+$D318*V$5)</f>
        <v>0.89999999999999991</v>
      </c>
      <c r="F318" s="14">
        <f>Alfa*($B318*W$3+$C318*W$4+$D318*W$5)</f>
        <v>2.2340425531914891</v>
      </c>
      <c r="G318" s="14">
        <f>Alfa*($B318*X$3+$C318*X$4+$D318*X$5)</f>
        <v>1.1055319148936171</v>
      </c>
      <c r="H318" s="14">
        <f>Alfa*($B318*Y$3+$C318*Y$4+$D318*Y$5)</f>
        <v>1.4399999999999997</v>
      </c>
      <c r="I318" s="19">
        <f t="shared" si="36"/>
        <v>19.038667170207766</v>
      </c>
      <c r="J318" s="22">
        <f t="shared" si="37"/>
        <v>0.12918987916369506</v>
      </c>
      <c r="K318" s="22">
        <f t="shared" si="38"/>
        <v>0.49045121132227459</v>
      </c>
      <c r="L318" s="22">
        <f t="shared" si="39"/>
        <v>0.15866819034429702</v>
      </c>
      <c r="M318" s="22">
        <f t="shared" si="40"/>
        <v>0.22169071916973332</v>
      </c>
      <c r="N318" s="23">
        <f>SUM((J318-AandeelFiets)^2,(K318-AandeelAuto)^2,(L318-AandeelBus)^2,(M318-AandeelTrein)^2)</f>
        <v>1.0512497971839911E-2</v>
      </c>
      <c r="O318" s="58" t="str">
        <f>IF($N318=LeastSquares,B318,"")</f>
        <v/>
      </c>
      <c r="P318" s="58" t="str">
        <f>IF($N318=LeastSquares,C318,"")</f>
        <v/>
      </c>
      <c r="Q318" s="58" t="str">
        <f>IF($N318=LeastSquares,D318,"")</f>
        <v/>
      </c>
    </row>
    <row r="319" spans="1:17" x14ac:dyDescent="0.25">
      <c r="A319">
        <v>317</v>
      </c>
      <c r="B319" s="51">
        <f t="shared" si="33"/>
        <v>3</v>
      </c>
      <c r="C319" s="51">
        <f t="shared" si="34"/>
        <v>1</v>
      </c>
      <c r="D319" s="51">
        <f t="shared" si="35"/>
        <v>7</v>
      </c>
      <c r="E319" s="14">
        <f>Alfa*($B319*V$3+$C319*V$4+$D319*V$5)</f>
        <v>0.89999999999999991</v>
      </c>
      <c r="F319" s="14">
        <f>Alfa*($B319*W$3+$C319*W$4+$D319*W$5)</f>
        <v>2.5340425531914894</v>
      </c>
      <c r="G319" s="14">
        <f>Alfa*($B319*X$3+$C319*X$4+$D319*X$5)</f>
        <v>1.2255319148936172</v>
      </c>
      <c r="H319" s="14">
        <f>Alfa*($B319*Y$3+$C319*Y$4+$D319*Y$5)</f>
        <v>1.6499999999999997</v>
      </c>
      <c r="I319" s="19">
        <f t="shared" si="36"/>
        <v>23.67691729693934</v>
      </c>
      <c r="J319" s="22">
        <f t="shared" si="37"/>
        <v>0.10388189815043601</v>
      </c>
      <c r="K319" s="22">
        <f t="shared" si="38"/>
        <v>0.53234789434094298</v>
      </c>
      <c r="L319" s="22">
        <f t="shared" si="39"/>
        <v>0.14385222739839176</v>
      </c>
      <c r="M319" s="22">
        <f t="shared" si="40"/>
        <v>0.21991798011022917</v>
      </c>
      <c r="N319" s="23">
        <f>SUM((J319-AandeelFiets)^2,(K319-AandeelAuto)^2,(L319-AandeelBus)^2,(M319-AandeelTrein)^2)</f>
        <v>8.8422933187422524E-3</v>
      </c>
      <c r="O319" s="58" t="str">
        <f>IF($N319=LeastSquares,B319,"")</f>
        <v/>
      </c>
      <c r="P319" s="58" t="str">
        <f>IF($N319=LeastSquares,C319,"")</f>
        <v/>
      </c>
      <c r="Q319" s="58" t="str">
        <f>IF($N319=LeastSquares,D319,"")</f>
        <v/>
      </c>
    </row>
    <row r="320" spans="1:17" x14ac:dyDescent="0.25">
      <c r="A320">
        <v>318</v>
      </c>
      <c r="B320" s="51">
        <f t="shared" si="33"/>
        <v>3</v>
      </c>
      <c r="C320" s="51">
        <f t="shared" si="34"/>
        <v>1</v>
      </c>
      <c r="D320" s="51">
        <f t="shared" si="35"/>
        <v>8</v>
      </c>
      <c r="E320" s="14">
        <f>Alfa*($B320*V$3+$C320*V$4+$D320*V$5)</f>
        <v>0.89999999999999991</v>
      </c>
      <c r="F320" s="14">
        <f>Alfa*($B320*W$3+$C320*W$4+$D320*W$5)</f>
        <v>2.8340425531914897</v>
      </c>
      <c r="G320" s="14">
        <f>Alfa*($B320*X$3+$C320*X$4+$D320*X$5)</f>
        <v>1.3455319148936169</v>
      </c>
      <c r="H320" s="14">
        <f>Alfa*($B320*Y$3+$C320*Y$4+$D320*Y$5)</f>
        <v>1.8599999999999997</v>
      </c>
      <c r="I320" s="19">
        <f t="shared" si="36"/>
        <v>29.737670956255059</v>
      </c>
      <c r="J320" s="22">
        <f t="shared" si="37"/>
        <v>8.2710011647351062E-2</v>
      </c>
      <c r="K320" s="22">
        <f t="shared" si="38"/>
        <v>0.57213970880368725</v>
      </c>
      <c r="L320" s="22">
        <f t="shared" si="39"/>
        <v>0.12913683381279004</v>
      </c>
      <c r="M320" s="22">
        <f t="shared" si="40"/>
        <v>0.21601344573617173</v>
      </c>
      <c r="N320" s="23">
        <f>SUM((J320-AandeelFiets)^2,(K320-AandeelAuto)^2,(L320-AandeelBus)^2,(M320-AandeelTrein)^2)</f>
        <v>1.1330696607879262E-2</v>
      </c>
      <c r="O320" s="58" t="str">
        <f>IF($N320=LeastSquares,B320,"")</f>
        <v/>
      </c>
      <c r="P320" s="58" t="str">
        <f>IF($N320=LeastSquares,C320,"")</f>
        <v/>
      </c>
      <c r="Q320" s="58" t="str">
        <f>IF($N320=LeastSquares,D320,"")</f>
        <v/>
      </c>
    </row>
    <row r="321" spans="1:17" x14ac:dyDescent="0.25">
      <c r="A321">
        <v>319</v>
      </c>
      <c r="B321" s="51">
        <f t="shared" si="33"/>
        <v>3</v>
      </c>
      <c r="C321" s="51">
        <f t="shared" si="34"/>
        <v>1</v>
      </c>
      <c r="D321" s="51">
        <f t="shared" si="35"/>
        <v>9</v>
      </c>
      <c r="E321" s="14">
        <f>Alfa*($B321*V$3+$C321*V$4+$D321*V$5)</f>
        <v>0.89999999999999991</v>
      </c>
      <c r="F321" s="14">
        <f>Alfa*($B321*W$3+$C321*W$4+$D321*W$5)</f>
        <v>3.1340425531914895</v>
      </c>
      <c r="G321" s="14">
        <f>Alfa*($B321*X$3+$C321*X$4+$D321*X$5)</f>
        <v>1.465531914893617</v>
      </c>
      <c r="H321" s="14">
        <f>Alfa*($B321*Y$3+$C321*Y$4+$D321*Y$5)</f>
        <v>2.0699999999999998</v>
      </c>
      <c r="I321" s="19">
        <f t="shared" si="36"/>
        <v>37.680907945866956</v>
      </c>
      <c r="J321" s="22">
        <f t="shared" si="37"/>
        <v>6.5274518190762756E-2</v>
      </c>
      <c r="K321" s="22">
        <f t="shared" si="38"/>
        <v>0.60950325327987809</v>
      </c>
      <c r="L321" s="22">
        <f t="shared" si="39"/>
        <v>0.11490821143522685</v>
      </c>
      <c r="M321" s="22">
        <f t="shared" si="40"/>
        <v>0.21031401709413225</v>
      </c>
      <c r="N321" s="23">
        <f>SUM((J321-AandeelFiets)^2,(K321-AandeelAuto)^2,(L321-AandeelBus)^2,(M321-AandeelTrein)^2)</f>
        <v>1.7065490318003196E-2</v>
      </c>
      <c r="O321" s="58" t="str">
        <f>IF($N321=LeastSquares,B321,"")</f>
        <v/>
      </c>
      <c r="P321" s="58" t="str">
        <f>IF($N321=LeastSquares,C321,"")</f>
        <v/>
      </c>
      <c r="Q321" s="58" t="str">
        <f>IF($N321=LeastSquares,D321,"")</f>
        <v/>
      </c>
    </row>
    <row r="322" spans="1:17" x14ac:dyDescent="0.25">
      <c r="A322">
        <v>320</v>
      </c>
      <c r="B322" s="51">
        <f t="shared" si="33"/>
        <v>3</v>
      </c>
      <c r="C322" s="51">
        <f t="shared" si="34"/>
        <v>2</v>
      </c>
      <c r="D322" s="51">
        <f t="shared" si="35"/>
        <v>0</v>
      </c>
      <c r="E322" s="14">
        <f>Alfa*($B322*V$3+$C322*V$4+$D322*V$5)</f>
        <v>0.89999999999999991</v>
      </c>
      <c r="F322" s="14">
        <f>Alfa*($B322*W$3+$C322*W$4+$D322*W$5)</f>
        <v>0.73404255319148926</v>
      </c>
      <c r="G322" s="14">
        <f>Alfa*($B322*X$3+$C322*X$4+$D322*X$5)</f>
        <v>0.44553191489361704</v>
      </c>
      <c r="H322" s="14">
        <f>Alfa*($B322*Y$3+$C322*Y$4+$D322*Y$5)</f>
        <v>0.36</v>
      </c>
      <c r="I322" s="19">
        <f t="shared" si="36"/>
        <v>7.5377392003304013</v>
      </c>
      <c r="J322" s="22">
        <f t="shared" si="37"/>
        <v>0.32630514877048783</v>
      </c>
      <c r="K322" s="22">
        <f t="shared" si="38"/>
        <v>0.27640730922556001</v>
      </c>
      <c r="L322" s="22">
        <f t="shared" si="39"/>
        <v>0.20713378681731565</v>
      </c>
      <c r="M322" s="22">
        <f t="shared" si="40"/>
        <v>0.19015375518663646</v>
      </c>
      <c r="N322" s="23">
        <f>SUM((J322-AandeelFiets)^2,(K322-AandeelAuto)^2,(L322-AandeelBus)^2,(M322-AandeelTrein)^2)</f>
        <v>0.10778580573434372</v>
      </c>
      <c r="O322" s="58" t="str">
        <f>IF($N322=LeastSquares,B322,"")</f>
        <v/>
      </c>
      <c r="P322" s="58" t="str">
        <f>IF($N322=LeastSquares,C322,"")</f>
        <v/>
      </c>
      <c r="Q322" s="58" t="str">
        <f>IF($N322=LeastSquares,D322,"")</f>
        <v/>
      </c>
    </row>
    <row r="323" spans="1:17" x14ac:dyDescent="0.25">
      <c r="A323">
        <v>321</v>
      </c>
      <c r="B323" s="51">
        <f t="shared" ref="B323:B386" si="41">INT(A323/100)</f>
        <v>3</v>
      </c>
      <c r="C323" s="51">
        <f t="shared" ref="C323:C386" si="42">INT((A323-100*B323)/10)</f>
        <v>2</v>
      </c>
      <c r="D323" s="51">
        <f t="shared" ref="D323:D386" si="43">A323-100*B323-10*C323</f>
        <v>1</v>
      </c>
      <c r="E323" s="14">
        <f>Alfa*($B323*V$3+$C323*V$4+$D323*V$5)</f>
        <v>0.89999999999999991</v>
      </c>
      <c r="F323" s="14">
        <f>Alfa*($B323*W$3+$C323*W$4+$D323*W$5)</f>
        <v>1.0340425531914892</v>
      </c>
      <c r="G323" s="14">
        <f>Alfa*($B323*X$3+$C323*X$4+$D323*X$5)</f>
        <v>0.56553191489361698</v>
      </c>
      <c r="H323" s="14">
        <f>Alfa*($B323*Y$3+$C323*Y$4+$D323*Y$5)</f>
        <v>0.56999999999999995</v>
      </c>
      <c r="I323" s="19">
        <f t="shared" ref="I323:I386" si="44">EXP(E323)+EXP(F323)+EXP(G323)+EXP(H323)</f>
        <v>8.8006662817816945</v>
      </c>
      <c r="J323" s="22">
        <f t="shared" ref="J323:J386" si="45">EXP(E323)/$I323</f>
        <v>0.27947919309798019</v>
      </c>
      <c r="K323" s="22">
        <f t="shared" ref="K323:K386" si="46">EXP(F323)/$I323</f>
        <v>0.31956810098157651</v>
      </c>
      <c r="L323" s="22">
        <f t="shared" ref="L323:L386" si="47">EXP(G323)/$I323</f>
        <v>0.20002848100190129</v>
      </c>
      <c r="M323" s="22">
        <f t="shared" ref="M323:M386" si="48">EXP(H323)/$I323</f>
        <v>0.20092422491854214</v>
      </c>
      <c r="N323" s="23">
        <f>SUM((J323-AandeelFiets)^2,(K323-AandeelAuto)^2,(L323-AandeelBus)^2,(M323-AandeelTrein)^2)</f>
        <v>7.3163903763276888E-2</v>
      </c>
      <c r="O323" s="58" t="str">
        <f>IF($N323=LeastSquares,B323,"")</f>
        <v/>
      </c>
      <c r="P323" s="58" t="str">
        <f>IF($N323=LeastSquares,C323,"")</f>
        <v/>
      </c>
      <c r="Q323" s="58" t="str">
        <f>IF($N323=LeastSquares,D323,"")</f>
        <v/>
      </c>
    </row>
    <row r="324" spans="1:17" x14ac:dyDescent="0.25">
      <c r="A324">
        <v>322</v>
      </c>
      <c r="B324" s="51">
        <f t="shared" si="41"/>
        <v>3</v>
      </c>
      <c r="C324" s="51">
        <f t="shared" si="42"/>
        <v>2</v>
      </c>
      <c r="D324" s="51">
        <f t="shared" si="43"/>
        <v>2</v>
      </c>
      <c r="E324" s="14">
        <f>Alfa*($B324*V$3+$C324*V$4+$D324*V$5)</f>
        <v>0.89999999999999991</v>
      </c>
      <c r="F324" s="14">
        <f>Alfa*($B324*W$3+$C324*W$4+$D324*W$5)</f>
        <v>1.3340425531914892</v>
      </c>
      <c r="G324" s="14">
        <f>Alfa*($B324*X$3+$C324*X$4+$D324*X$5)</f>
        <v>0.68553191489361698</v>
      </c>
      <c r="H324" s="14">
        <f>Alfa*($B324*Y$3+$C324*Y$4+$D324*Y$5)</f>
        <v>0.77999999999999992</v>
      </c>
      <c r="I324" s="19">
        <f t="shared" si="44"/>
        <v>10.422262084273404</v>
      </c>
      <c r="J324" s="22">
        <f t="shared" si="45"/>
        <v>0.23599513150493015</v>
      </c>
      <c r="K324" s="22">
        <f t="shared" si="46"/>
        <v>0.36425483862445274</v>
      </c>
      <c r="L324" s="22">
        <f t="shared" si="47"/>
        <v>0.19044112477314157</v>
      </c>
      <c r="M324" s="22">
        <f t="shared" si="48"/>
        <v>0.20930890509747568</v>
      </c>
      <c r="N324" s="23">
        <f>SUM((J324-AandeelFiets)^2,(K324-AandeelAuto)^2,(L324-AandeelBus)^2,(M324-AandeelTrein)^2)</f>
        <v>4.6249942537998308E-2</v>
      </c>
      <c r="O324" s="58" t="str">
        <f>IF($N324=LeastSquares,B324,"")</f>
        <v/>
      </c>
      <c r="P324" s="58" t="str">
        <f>IF($N324=LeastSquares,C324,"")</f>
        <v/>
      </c>
      <c r="Q324" s="58" t="str">
        <f>IF($N324=LeastSquares,D324,"")</f>
        <v/>
      </c>
    </row>
    <row r="325" spans="1:17" x14ac:dyDescent="0.25">
      <c r="A325">
        <v>323</v>
      </c>
      <c r="B325" s="51">
        <f t="shared" si="41"/>
        <v>3</v>
      </c>
      <c r="C325" s="51">
        <f t="shared" si="42"/>
        <v>2</v>
      </c>
      <c r="D325" s="51">
        <f t="shared" si="43"/>
        <v>3</v>
      </c>
      <c r="E325" s="14">
        <f>Alfa*($B325*V$3+$C325*V$4+$D325*V$5)</f>
        <v>0.89999999999999991</v>
      </c>
      <c r="F325" s="14">
        <f>Alfa*($B325*W$3+$C325*W$4+$D325*W$5)</f>
        <v>1.6340425531914893</v>
      </c>
      <c r="G325" s="14">
        <f>Alfa*($B325*X$3+$C325*X$4+$D325*X$5)</f>
        <v>0.80553191489361708</v>
      </c>
      <c r="H325" s="14">
        <f>Alfa*($B325*Y$3+$C325*Y$4+$D325*Y$5)</f>
        <v>0.98999999999999988</v>
      </c>
      <c r="I325" s="19">
        <f t="shared" si="44"/>
        <v>12.513273295167345</v>
      </c>
      <c r="J325" s="22">
        <f t="shared" si="45"/>
        <v>0.1965595294803362</v>
      </c>
      <c r="K325" s="22">
        <f t="shared" si="46"/>
        <v>0.40952906911781378</v>
      </c>
      <c r="L325" s="22">
        <f t="shared" si="47"/>
        <v>0.17884101902727007</v>
      </c>
      <c r="M325" s="22">
        <f t="shared" si="48"/>
        <v>0.21507038237458004</v>
      </c>
      <c r="N325" s="23">
        <f>SUM((J325-AandeelFiets)^2,(K325-AandeelAuto)^2,(L325-AandeelBus)^2,(M325-AandeelTrein)^2)</f>
        <v>2.6932503564174818E-2</v>
      </c>
      <c r="O325" s="58" t="str">
        <f>IF($N325=LeastSquares,B325,"")</f>
        <v/>
      </c>
      <c r="P325" s="58" t="str">
        <f>IF($N325=LeastSquares,C325,"")</f>
        <v/>
      </c>
      <c r="Q325" s="58" t="str">
        <f>IF($N325=LeastSquares,D325,"")</f>
        <v/>
      </c>
    </row>
    <row r="326" spans="1:17" x14ac:dyDescent="0.25">
      <c r="A326">
        <v>324</v>
      </c>
      <c r="B326" s="51">
        <f t="shared" si="41"/>
        <v>3</v>
      </c>
      <c r="C326" s="51">
        <f t="shared" si="42"/>
        <v>2</v>
      </c>
      <c r="D326" s="51">
        <f t="shared" si="43"/>
        <v>4</v>
      </c>
      <c r="E326" s="14">
        <f>Alfa*($B326*V$3+$C326*V$4+$D326*V$5)</f>
        <v>0.89999999999999991</v>
      </c>
      <c r="F326" s="14">
        <f>Alfa*($B326*W$3+$C326*W$4+$D326*W$5)</f>
        <v>1.9340425531914893</v>
      </c>
      <c r="G326" s="14">
        <f>Alfa*($B326*X$3+$C326*X$4+$D326*X$5)</f>
        <v>0.92553191489361697</v>
      </c>
      <c r="H326" s="14">
        <f>Alfa*($B326*Y$3+$C326*Y$4+$D326*Y$5)</f>
        <v>1.2</v>
      </c>
      <c r="I326" s="19">
        <f t="shared" si="44"/>
        <v>15.220347894496419</v>
      </c>
      <c r="J326" s="22">
        <f t="shared" si="45"/>
        <v>0.16159966435762788</v>
      </c>
      <c r="K326" s="22">
        <f t="shared" si="46"/>
        <v>0.45448486933961157</v>
      </c>
      <c r="L326" s="22">
        <f t="shared" si="47"/>
        <v>0.16577873606829066</v>
      </c>
      <c r="M326" s="22">
        <f t="shared" si="48"/>
        <v>0.21813673023446992</v>
      </c>
      <c r="N326" s="23">
        <f>SUM((J326-AandeelFiets)^2,(K326-AandeelAuto)^2,(L326-AandeelBus)^2,(M326-AandeelTrein)^2)</f>
        <v>1.4669277902341344E-2</v>
      </c>
      <c r="O326" s="58" t="str">
        <f>IF($N326=LeastSquares,B326,"")</f>
        <v/>
      </c>
      <c r="P326" s="58" t="str">
        <f>IF($N326=LeastSquares,C326,"")</f>
        <v/>
      </c>
      <c r="Q326" s="58" t="str">
        <f>IF($N326=LeastSquares,D326,"")</f>
        <v/>
      </c>
    </row>
    <row r="327" spans="1:17" x14ac:dyDescent="0.25">
      <c r="A327">
        <v>325</v>
      </c>
      <c r="B327" s="51">
        <f t="shared" si="41"/>
        <v>3</v>
      </c>
      <c r="C327" s="51">
        <f t="shared" si="42"/>
        <v>2</v>
      </c>
      <c r="D327" s="51">
        <f t="shared" si="43"/>
        <v>5</v>
      </c>
      <c r="E327" s="14">
        <f>Alfa*($B327*V$3+$C327*V$4+$D327*V$5)</f>
        <v>0.89999999999999991</v>
      </c>
      <c r="F327" s="14">
        <f>Alfa*($B327*W$3+$C327*W$4+$D327*W$5)</f>
        <v>2.2340425531914891</v>
      </c>
      <c r="G327" s="14">
        <f>Alfa*($B327*X$3+$C327*X$4+$D327*X$5)</f>
        <v>1.0455319148936171</v>
      </c>
      <c r="H327" s="14">
        <f>Alfa*($B327*Y$3+$C327*Y$4+$D327*Y$5)</f>
        <v>1.41</v>
      </c>
      <c r="I327" s="19">
        <f t="shared" si="44"/>
        <v>18.738007262810747</v>
      </c>
      <c r="J327" s="22">
        <f t="shared" si="45"/>
        <v>0.13126278993596691</v>
      </c>
      <c r="K327" s="22">
        <f t="shared" si="46"/>
        <v>0.49832072560470164</v>
      </c>
      <c r="L327" s="22">
        <f t="shared" si="47"/>
        <v>0.15182571615493426</v>
      </c>
      <c r="M327" s="22">
        <f t="shared" si="48"/>
        <v>0.21859076830439719</v>
      </c>
      <c r="N327" s="23">
        <f>SUM((J327-AandeelFiets)^2,(K327-AandeelAuto)^2,(L327-AandeelBus)^2,(M327-AandeelTrein)^2)</f>
        <v>8.6170731848435808E-3</v>
      </c>
      <c r="O327" s="58" t="str">
        <f>IF($N327=LeastSquares,B327,"")</f>
        <v/>
      </c>
      <c r="P327" s="58" t="str">
        <f>IF($N327=LeastSquares,C327,"")</f>
        <v/>
      </c>
      <c r="Q327" s="58" t="str">
        <f>IF($N327=LeastSquares,D327,"")</f>
        <v/>
      </c>
    </row>
    <row r="328" spans="1:17" x14ac:dyDescent="0.25">
      <c r="A328">
        <v>326</v>
      </c>
      <c r="B328" s="51">
        <f t="shared" si="41"/>
        <v>3</v>
      </c>
      <c r="C328" s="51">
        <f t="shared" si="42"/>
        <v>2</v>
      </c>
      <c r="D328" s="51">
        <f t="shared" si="43"/>
        <v>6</v>
      </c>
      <c r="E328" s="14">
        <f>Alfa*($B328*V$3+$C328*V$4+$D328*V$5)</f>
        <v>0.89999999999999991</v>
      </c>
      <c r="F328" s="14">
        <f>Alfa*($B328*W$3+$C328*W$4+$D328*W$5)</f>
        <v>2.5340425531914894</v>
      </c>
      <c r="G328" s="14">
        <f>Alfa*($B328*X$3+$C328*X$4+$D328*X$5)</f>
        <v>1.1655319148936172</v>
      </c>
      <c r="H328" s="14">
        <f>Alfa*($B328*Y$3+$C328*Y$4+$D328*Y$5)</f>
        <v>1.6199999999999999</v>
      </c>
      <c r="I328" s="19">
        <f t="shared" si="44"/>
        <v>23.324679110175147</v>
      </c>
      <c r="J328" s="22">
        <f t="shared" si="45"/>
        <v>0.10545067306344949</v>
      </c>
      <c r="K328" s="22">
        <f t="shared" si="46"/>
        <v>0.54038715851022323</v>
      </c>
      <c r="L328" s="22">
        <f t="shared" si="47"/>
        <v>0.13752080360002575</v>
      </c>
      <c r="M328" s="22">
        <f t="shared" si="48"/>
        <v>0.21664136482630147</v>
      </c>
      <c r="N328" s="23">
        <f>SUM((J328-AandeelFiets)^2,(K328-AandeelAuto)^2,(L328-AandeelBus)^2,(M328-AandeelTrein)^2)</f>
        <v>7.7742450976461281E-3</v>
      </c>
      <c r="O328" s="58" t="str">
        <f>IF($N328=LeastSquares,B328,"")</f>
        <v/>
      </c>
      <c r="P328" s="58" t="str">
        <f>IF($N328=LeastSquares,C328,"")</f>
        <v/>
      </c>
      <c r="Q328" s="58" t="str">
        <f>IF($N328=LeastSquares,D328,"")</f>
        <v/>
      </c>
    </row>
    <row r="329" spans="1:17" x14ac:dyDescent="0.25">
      <c r="A329">
        <v>327</v>
      </c>
      <c r="B329" s="51">
        <f t="shared" si="41"/>
        <v>3</v>
      </c>
      <c r="C329" s="51">
        <f t="shared" si="42"/>
        <v>2</v>
      </c>
      <c r="D329" s="51">
        <f t="shared" si="43"/>
        <v>7</v>
      </c>
      <c r="E329" s="14">
        <f>Alfa*($B329*V$3+$C329*V$4+$D329*V$5)</f>
        <v>0.89999999999999991</v>
      </c>
      <c r="F329" s="14">
        <f>Alfa*($B329*W$3+$C329*W$4+$D329*W$5)</f>
        <v>2.8340425531914897</v>
      </c>
      <c r="G329" s="14">
        <f>Alfa*($B329*X$3+$C329*X$4+$D329*X$5)</f>
        <v>1.2855319148936168</v>
      </c>
      <c r="H329" s="14">
        <f>Alfa*($B329*Y$3+$C329*Y$4+$D329*Y$5)</f>
        <v>1.8299999999999998</v>
      </c>
      <c r="I329" s="19">
        <f t="shared" si="44"/>
        <v>29.324183335478597</v>
      </c>
      <c r="J329" s="22">
        <f t="shared" si="45"/>
        <v>8.3876269733354755E-2</v>
      </c>
      <c r="K329" s="22">
        <f t="shared" si="46"/>
        <v>0.58020720327534914</v>
      </c>
      <c r="L329" s="22">
        <f t="shared" si="47"/>
        <v>0.12333135156775778</v>
      </c>
      <c r="M329" s="22">
        <f t="shared" si="48"/>
        <v>0.2125851754235383</v>
      </c>
      <c r="N329" s="23">
        <f>SUM((J329-AandeelFiets)^2,(K329-AandeelAuto)^2,(L329-AandeelBus)^2,(M329-AandeelTrein)^2)</f>
        <v>1.1106070622352436E-2</v>
      </c>
      <c r="O329" s="58" t="str">
        <f>IF($N329=LeastSquares,B329,"")</f>
        <v/>
      </c>
      <c r="P329" s="58" t="str">
        <f>IF($N329=LeastSquares,C329,"")</f>
        <v/>
      </c>
      <c r="Q329" s="58" t="str">
        <f>IF($N329=LeastSquares,D329,"")</f>
        <v/>
      </c>
    </row>
    <row r="330" spans="1:17" x14ac:dyDescent="0.25">
      <c r="A330">
        <v>328</v>
      </c>
      <c r="B330" s="51">
        <f t="shared" si="41"/>
        <v>3</v>
      </c>
      <c r="C330" s="51">
        <f t="shared" si="42"/>
        <v>2</v>
      </c>
      <c r="D330" s="51">
        <f t="shared" si="43"/>
        <v>8</v>
      </c>
      <c r="E330" s="14">
        <f>Alfa*($B330*V$3+$C330*V$4+$D330*V$5)</f>
        <v>0.89999999999999991</v>
      </c>
      <c r="F330" s="14">
        <f>Alfa*($B330*W$3+$C330*W$4+$D330*W$5)</f>
        <v>3.1340425531914895</v>
      </c>
      <c r="G330" s="14">
        <f>Alfa*($B330*X$3+$C330*X$4+$D330*X$5)</f>
        <v>1.405531914893617</v>
      </c>
      <c r="H330" s="14">
        <f>Alfa*($B330*Y$3+$C330*Y$4+$D330*Y$5)</f>
        <v>2.04</v>
      </c>
      <c r="I330" s="19">
        <f t="shared" si="44"/>
        <v>37.19454344087567</v>
      </c>
      <c r="J330" s="22">
        <f t="shared" si="45"/>
        <v>6.6128062979633737E-2</v>
      </c>
      <c r="K330" s="22">
        <f t="shared" si="46"/>
        <v>0.61747325964770106</v>
      </c>
      <c r="L330" s="22">
        <f t="shared" si="47"/>
        <v>0.10963154199690876</v>
      </c>
      <c r="M330" s="22">
        <f t="shared" si="48"/>
        <v>0.20676713537575656</v>
      </c>
      <c r="N330" s="23">
        <f>SUM((J330-AandeelFiets)^2,(K330-AandeelAuto)^2,(L330-AandeelBus)^2,(M330-AandeelTrein)^2)</f>
        <v>1.7636689940465231E-2</v>
      </c>
      <c r="O330" s="58" t="str">
        <f>IF($N330=LeastSquares,B330,"")</f>
        <v/>
      </c>
      <c r="P330" s="58" t="str">
        <f>IF($N330=LeastSquares,C330,"")</f>
        <v/>
      </c>
      <c r="Q330" s="58" t="str">
        <f>IF($N330=LeastSquares,D330,"")</f>
        <v/>
      </c>
    </row>
    <row r="331" spans="1:17" x14ac:dyDescent="0.25">
      <c r="A331">
        <v>329</v>
      </c>
      <c r="B331" s="51">
        <f t="shared" si="41"/>
        <v>3</v>
      </c>
      <c r="C331" s="51">
        <f t="shared" si="42"/>
        <v>2</v>
      </c>
      <c r="D331" s="51">
        <f t="shared" si="43"/>
        <v>9</v>
      </c>
      <c r="E331" s="14">
        <f>Alfa*($B331*V$3+$C331*V$4+$D331*V$5)</f>
        <v>0.89999999999999991</v>
      </c>
      <c r="F331" s="14">
        <f>Alfa*($B331*W$3+$C331*W$4+$D331*W$5)</f>
        <v>3.4340425531914893</v>
      </c>
      <c r="G331" s="14">
        <f>Alfa*($B331*X$3+$C331*X$4+$D331*X$5)</f>
        <v>1.5255319148936171</v>
      </c>
      <c r="H331" s="14">
        <f>Alfa*($B331*Y$3+$C331*Y$4+$D331*Y$5)</f>
        <v>2.25</v>
      </c>
      <c r="I331" s="19">
        <f t="shared" si="44"/>
        <v>47.546643249681622</v>
      </c>
      <c r="J331" s="22">
        <f t="shared" si="45"/>
        <v>5.1730320860735403E-2</v>
      </c>
      <c r="K331" s="22">
        <f t="shared" si="46"/>
        <v>0.65202743534558627</v>
      </c>
      <c r="L331" s="22">
        <f t="shared" si="47"/>
        <v>9.6696383394331245E-2</v>
      </c>
      <c r="M331" s="22">
        <f t="shared" si="48"/>
        <v>0.19954586039934705</v>
      </c>
      <c r="N331" s="23">
        <f>SUM((J331-AandeelFiets)^2,(K331-AandeelAuto)^2,(L331-AandeelBus)^2,(M331-AandeelTrein)^2)</f>
        <v>2.6504248188531036E-2</v>
      </c>
      <c r="O331" s="58" t="str">
        <f>IF($N331=LeastSquares,B331,"")</f>
        <v/>
      </c>
      <c r="P331" s="58" t="str">
        <f>IF($N331=LeastSquares,C331,"")</f>
        <v/>
      </c>
      <c r="Q331" s="58" t="str">
        <f>IF($N331=LeastSquares,D331,"")</f>
        <v/>
      </c>
    </row>
    <row r="332" spans="1:17" x14ac:dyDescent="0.25">
      <c r="A332">
        <v>330</v>
      </c>
      <c r="B332" s="51">
        <f t="shared" si="41"/>
        <v>3</v>
      </c>
      <c r="C332" s="51">
        <f t="shared" si="42"/>
        <v>3</v>
      </c>
      <c r="D332" s="51">
        <f t="shared" si="43"/>
        <v>0</v>
      </c>
      <c r="E332" s="14">
        <f>Alfa*($B332*V$3+$C332*V$4+$D332*V$5)</f>
        <v>0.89999999999999991</v>
      </c>
      <c r="F332" s="14">
        <f>Alfa*($B332*W$3+$C332*W$4+$D332*W$5)</f>
        <v>1.0340425531914892</v>
      </c>
      <c r="G332" s="14">
        <f>Alfa*($B332*X$3+$C332*X$4+$D332*X$5)</f>
        <v>0.50553191489361704</v>
      </c>
      <c r="H332" s="14">
        <f>Alfa*($B332*Y$3+$C332*Y$4+$D332*Y$5)</f>
        <v>0.53999999999999992</v>
      </c>
      <c r="I332" s="19">
        <f t="shared" si="44"/>
        <v>8.6458893145709528</v>
      </c>
      <c r="J332" s="22">
        <f t="shared" si="45"/>
        <v>0.28448237326052395</v>
      </c>
      <c r="K332" s="22">
        <f t="shared" si="46"/>
        <v>0.32528894468979591</v>
      </c>
      <c r="L332" s="22">
        <f t="shared" si="47"/>
        <v>0.19175206504131009</v>
      </c>
      <c r="M332" s="22">
        <f t="shared" si="48"/>
        <v>0.19847661700837008</v>
      </c>
      <c r="N332" s="23">
        <f>SUM((J332-AandeelFiets)^2,(K332-AandeelAuto)^2,(L332-AandeelBus)^2,(M332-AandeelTrein)^2)</f>
        <v>7.0230081060088739E-2</v>
      </c>
      <c r="O332" s="58" t="str">
        <f>IF($N332=LeastSquares,B332,"")</f>
        <v/>
      </c>
      <c r="P332" s="58" t="str">
        <f>IF($N332=LeastSquares,C332,"")</f>
        <v/>
      </c>
      <c r="Q332" s="58" t="str">
        <f>IF($N332=LeastSquares,D332,"")</f>
        <v/>
      </c>
    </row>
    <row r="333" spans="1:17" x14ac:dyDescent="0.25">
      <c r="A333">
        <v>331</v>
      </c>
      <c r="B333" s="51">
        <f t="shared" si="41"/>
        <v>3</v>
      </c>
      <c r="C333" s="51">
        <f t="shared" si="42"/>
        <v>3</v>
      </c>
      <c r="D333" s="51">
        <f t="shared" si="43"/>
        <v>1</v>
      </c>
      <c r="E333" s="14">
        <f>Alfa*($B333*V$3+$C333*V$4+$D333*V$5)</f>
        <v>0.89999999999999991</v>
      </c>
      <c r="F333" s="14">
        <f>Alfa*($B333*W$3+$C333*W$4+$D333*W$5)</f>
        <v>1.3340425531914892</v>
      </c>
      <c r="G333" s="14">
        <f>Alfa*($B333*X$3+$C333*X$4+$D333*X$5)</f>
        <v>0.62553191489361704</v>
      </c>
      <c r="H333" s="14">
        <f>Alfa*($B333*Y$3+$C333*Y$4+$D333*Y$5)</f>
        <v>0.75</v>
      </c>
      <c r="I333" s="19">
        <f t="shared" si="44"/>
        <v>10.242202491001814</v>
      </c>
      <c r="J333" s="22">
        <f t="shared" si="45"/>
        <v>0.24014396447617684</v>
      </c>
      <c r="K333" s="22">
        <f t="shared" si="46"/>
        <v>0.37065849820329322</v>
      </c>
      <c r="L333" s="22">
        <f t="shared" si="47"/>
        <v>0.18250371160554876</v>
      </c>
      <c r="M333" s="22">
        <f t="shared" si="48"/>
        <v>0.20669382571498116</v>
      </c>
      <c r="N333" s="23">
        <f>SUM((J333-AandeelFiets)^2,(K333-AandeelAuto)^2,(L333-AandeelBus)^2,(M333-AandeelTrein)^2)</f>
        <v>4.3170577343504012E-2</v>
      </c>
      <c r="O333" s="58" t="str">
        <f>IF($N333=LeastSquares,B333,"")</f>
        <v/>
      </c>
      <c r="P333" s="58" t="str">
        <f>IF($N333=LeastSquares,C333,"")</f>
        <v/>
      </c>
      <c r="Q333" s="58" t="str">
        <f>IF($N333=LeastSquares,D333,"")</f>
        <v/>
      </c>
    </row>
    <row r="334" spans="1:17" x14ac:dyDescent="0.25">
      <c r="A334">
        <v>332</v>
      </c>
      <c r="B334" s="51">
        <f t="shared" si="41"/>
        <v>3</v>
      </c>
      <c r="C334" s="51">
        <f t="shared" si="42"/>
        <v>3</v>
      </c>
      <c r="D334" s="51">
        <f t="shared" si="43"/>
        <v>2</v>
      </c>
      <c r="E334" s="14">
        <f>Alfa*($B334*V$3+$C334*V$4+$D334*V$5)</f>
        <v>0.89999999999999991</v>
      </c>
      <c r="F334" s="14">
        <f>Alfa*($B334*W$3+$C334*W$4+$D334*W$5)</f>
        <v>1.6340425531914893</v>
      </c>
      <c r="G334" s="14">
        <f>Alfa*($B334*X$3+$C334*X$4+$D334*X$5)</f>
        <v>0.74553191489361703</v>
      </c>
      <c r="H334" s="14">
        <f>Alfa*($B334*Y$3+$C334*Y$4+$D334*Y$5)</f>
        <v>0.95999999999999985</v>
      </c>
      <c r="I334" s="19">
        <f t="shared" si="44"/>
        <v>12.303410929363491</v>
      </c>
      <c r="J334" s="22">
        <f t="shared" si="45"/>
        <v>0.19991229466999486</v>
      </c>
      <c r="K334" s="22">
        <f t="shared" si="46"/>
        <v>0.4165145091558603</v>
      </c>
      <c r="L334" s="22">
        <f t="shared" si="47"/>
        <v>0.17129901558979926</v>
      </c>
      <c r="M334" s="22">
        <f t="shared" si="48"/>
        <v>0.21227418058434563</v>
      </c>
      <c r="N334" s="23">
        <f>SUM((J334-AandeelFiets)^2,(K334-AandeelAuto)^2,(L334-AandeelBus)^2,(M334-AandeelTrein)^2)</f>
        <v>2.4077300594572772E-2</v>
      </c>
      <c r="O334" s="58" t="str">
        <f>IF($N334=LeastSquares,B334,"")</f>
        <v/>
      </c>
      <c r="P334" s="58" t="str">
        <f>IF($N334=LeastSquares,C334,"")</f>
        <v/>
      </c>
      <c r="Q334" s="58" t="str">
        <f>IF($N334=LeastSquares,D334,"")</f>
        <v/>
      </c>
    </row>
    <row r="335" spans="1:17" x14ac:dyDescent="0.25">
      <c r="A335">
        <v>333</v>
      </c>
      <c r="B335" s="51">
        <f t="shared" si="41"/>
        <v>3</v>
      </c>
      <c r="C335" s="51">
        <f t="shared" si="42"/>
        <v>3</v>
      </c>
      <c r="D335" s="51">
        <f t="shared" si="43"/>
        <v>3</v>
      </c>
      <c r="E335" s="14">
        <f>Alfa*($B335*V$3+$C335*V$4+$D335*V$5)</f>
        <v>0.89999999999999991</v>
      </c>
      <c r="F335" s="14">
        <f>Alfa*($B335*W$3+$C335*W$4+$D335*W$5)</f>
        <v>1.9340425531914893</v>
      </c>
      <c r="G335" s="14">
        <f>Alfa*($B335*X$3+$C335*X$4+$D335*X$5)</f>
        <v>0.86553191489361714</v>
      </c>
      <c r="H335" s="14">
        <f>Alfa*($B335*Y$3+$C335*Y$4+$D335*Y$5)</f>
        <v>1.1699999999999997</v>
      </c>
      <c r="I335" s="19">
        <f t="shared" si="44"/>
        <v>14.975283296949678</v>
      </c>
      <c r="J335" s="22">
        <f t="shared" si="45"/>
        <v>0.16424417905055239</v>
      </c>
      <c r="K335" s="22">
        <f t="shared" si="46"/>
        <v>0.4619223347542713</v>
      </c>
      <c r="L335" s="22">
        <f t="shared" si="47"/>
        <v>0.15867945039908626</v>
      </c>
      <c r="M335" s="22">
        <f t="shared" si="48"/>
        <v>0.21515403579608997</v>
      </c>
      <c r="N335" s="23">
        <f>SUM((J335-AandeelFiets)^2,(K335-AandeelAuto)^2,(L335-AandeelBus)^2,(M335-AandeelTrein)^2)</f>
        <v>1.2328872137712509E-2</v>
      </c>
      <c r="O335" s="58" t="str">
        <f>IF($N335=LeastSquares,B335,"")</f>
        <v/>
      </c>
      <c r="P335" s="58" t="str">
        <f>IF($N335=LeastSquares,C335,"")</f>
        <v/>
      </c>
      <c r="Q335" s="58" t="str">
        <f>IF($N335=LeastSquares,D335,"")</f>
        <v/>
      </c>
    </row>
    <row r="336" spans="1:17" x14ac:dyDescent="0.25">
      <c r="A336">
        <v>334</v>
      </c>
      <c r="B336" s="51">
        <f t="shared" si="41"/>
        <v>3</v>
      </c>
      <c r="C336" s="51">
        <f t="shared" si="42"/>
        <v>3</v>
      </c>
      <c r="D336" s="51">
        <f t="shared" si="43"/>
        <v>4</v>
      </c>
      <c r="E336" s="14">
        <f>Alfa*($B336*V$3+$C336*V$4+$D336*V$5)</f>
        <v>0.89999999999999991</v>
      </c>
      <c r="F336" s="14">
        <f>Alfa*($B336*W$3+$C336*W$4+$D336*W$5)</f>
        <v>2.2340425531914891</v>
      </c>
      <c r="G336" s="14">
        <f>Alfa*($B336*X$3+$C336*X$4+$D336*X$5)</f>
        <v>0.98553191489361702</v>
      </c>
      <c r="H336" s="14">
        <f>Alfa*($B336*Y$3+$C336*Y$4+$D336*Y$5)</f>
        <v>1.38</v>
      </c>
      <c r="I336" s="19">
        <f t="shared" si="44"/>
        <v>18.451278745574854</v>
      </c>
      <c r="J336" s="22">
        <f t="shared" si="45"/>
        <v>0.1333025827137771</v>
      </c>
      <c r="K336" s="22">
        <f t="shared" si="46"/>
        <v>0.50606451207775671</v>
      </c>
      <c r="L336" s="22">
        <f t="shared" si="47"/>
        <v>0.14520601353853022</v>
      </c>
      <c r="M336" s="22">
        <f t="shared" si="48"/>
        <v>0.21542689166993606</v>
      </c>
      <c r="N336" s="23">
        <f>SUM((J336-AandeelFiets)^2,(K336-AandeelAuto)^2,(L336-AandeelBus)^2,(M336-AandeelTrein)^2)</f>
        <v>6.9845109731401667E-3</v>
      </c>
      <c r="O336" s="58" t="str">
        <f>IF($N336=LeastSquares,B336,"")</f>
        <v/>
      </c>
      <c r="P336" s="58" t="str">
        <f>IF($N336=LeastSquares,C336,"")</f>
        <v/>
      </c>
      <c r="Q336" s="58" t="str">
        <f>IF($N336=LeastSquares,D336,"")</f>
        <v/>
      </c>
    </row>
    <row r="337" spans="1:17" x14ac:dyDescent="0.25">
      <c r="A337">
        <v>335</v>
      </c>
      <c r="B337" s="51">
        <f t="shared" si="41"/>
        <v>3</v>
      </c>
      <c r="C337" s="51">
        <f t="shared" si="42"/>
        <v>3</v>
      </c>
      <c r="D337" s="51">
        <f t="shared" si="43"/>
        <v>5</v>
      </c>
      <c r="E337" s="14">
        <f>Alfa*($B337*V$3+$C337*V$4+$D337*V$5)</f>
        <v>0.89999999999999991</v>
      </c>
      <c r="F337" s="14">
        <f>Alfa*($B337*W$3+$C337*W$4+$D337*W$5)</f>
        <v>2.5340425531914894</v>
      </c>
      <c r="G337" s="14">
        <f>Alfa*($B337*X$3+$C337*X$4+$D337*X$5)</f>
        <v>1.1055319148936171</v>
      </c>
      <c r="H337" s="14">
        <f>Alfa*($B337*Y$3+$C337*Y$4+$D337*Y$5)</f>
        <v>1.5899999999999999</v>
      </c>
      <c r="I337" s="19">
        <f t="shared" si="44"/>
        <v>22.988539973458124</v>
      </c>
      <c r="J337" s="22">
        <f t="shared" si="45"/>
        <v>0.10699257603991959</v>
      </c>
      <c r="K337" s="22">
        <f t="shared" si="46"/>
        <v>0.54828871611954999</v>
      </c>
      <c r="L337" s="22">
        <f t="shared" si="47"/>
        <v>0.13140594704805111</v>
      </c>
      <c r="M337" s="22">
        <f t="shared" si="48"/>
        <v>0.21331276079247929</v>
      </c>
      <c r="N337" s="23">
        <f>SUM((J337-AandeelFiets)^2,(K337-AandeelAuto)^2,(L337-AandeelBus)^2,(M337-AandeelTrein)^2)</f>
        <v>6.9452100579838767E-3</v>
      </c>
      <c r="O337" s="58" t="str">
        <f>IF($N337=LeastSquares,B337,"")</f>
        <v/>
      </c>
      <c r="P337" s="58" t="str">
        <f>IF($N337=LeastSquares,C337,"")</f>
        <v/>
      </c>
      <c r="Q337" s="58" t="str">
        <f>IF($N337=LeastSquares,D337,"")</f>
        <v/>
      </c>
    </row>
    <row r="338" spans="1:17" x14ac:dyDescent="0.25">
      <c r="A338">
        <v>336</v>
      </c>
      <c r="B338" s="51">
        <f t="shared" si="41"/>
        <v>3</v>
      </c>
      <c r="C338" s="51">
        <f t="shared" si="42"/>
        <v>3</v>
      </c>
      <c r="D338" s="51">
        <f t="shared" si="43"/>
        <v>6</v>
      </c>
      <c r="E338" s="14">
        <f>Alfa*($B338*V$3+$C338*V$4+$D338*V$5)</f>
        <v>0.89999999999999991</v>
      </c>
      <c r="F338" s="14">
        <f>Alfa*($B338*W$3+$C338*W$4+$D338*W$5)</f>
        <v>2.8340425531914897</v>
      </c>
      <c r="G338" s="14">
        <f>Alfa*($B338*X$3+$C338*X$4+$D338*X$5)</f>
        <v>1.2255319148936172</v>
      </c>
      <c r="H338" s="14">
        <f>Alfa*($B338*Y$3+$C338*Y$4+$D338*Y$5)</f>
        <v>1.7999999999999996</v>
      </c>
      <c r="I338" s="19">
        <f t="shared" si="44"/>
        <v>28.929330268073763</v>
      </c>
      <c r="J338" s="22">
        <f t="shared" si="45"/>
        <v>8.5021087192998474E-2</v>
      </c>
      <c r="K338" s="22">
        <f t="shared" si="46"/>
        <v>0.58812638397606809</v>
      </c>
      <c r="L338" s="22">
        <f t="shared" si="47"/>
        <v>0.11773439825708823</v>
      </c>
      <c r="M338" s="22">
        <f t="shared" si="48"/>
        <v>0.20911813057384529</v>
      </c>
      <c r="N338" s="23">
        <f>SUM((J338-AandeelFiets)^2,(K338-AandeelAuto)^2,(L338-AandeelBus)^2,(M338-AandeelTrein)^2)</f>
        <v>1.1092760479277358E-2</v>
      </c>
      <c r="O338" s="58" t="str">
        <f>IF($N338=LeastSquares,B338,"")</f>
        <v/>
      </c>
      <c r="P338" s="58" t="str">
        <f>IF($N338=LeastSquares,C338,"")</f>
        <v/>
      </c>
      <c r="Q338" s="58" t="str">
        <f>IF($N338=LeastSquares,D338,"")</f>
        <v/>
      </c>
    </row>
    <row r="339" spans="1:17" x14ac:dyDescent="0.25">
      <c r="A339">
        <v>337</v>
      </c>
      <c r="B339" s="51">
        <f t="shared" si="41"/>
        <v>3</v>
      </c>
      <c r="C339" s="51">
        <f t="shared" si="42"/>
        <v>3</v>
      </c>
      <c r="D339" s="51">
        <f t="shared" si="43"/>
        <v>7</v>
      </c>
      <c r="E339" s="14">
        <f>Alfa*($B339*V$3+$C339*V$4+$D339*V$5)</f>
        <v>0.89999999999999991</v>
      </c>
      <c r="F339" s="14">
        <f>Alfa*($B339*W$3+$C339*W$4+$D339*W$5)</f>
        <v>3.1340425531914895</v>
      </c>
      <c r="G339" s="14">
        <f>Alfa*($B339*X$3+$C339*X$4+$D339*X$5)</f>
        <v>1.3455319148936173</v>
      </c>
      <c r="H339" s="14">
        <f>Alfa*($B339*Y$3+$C339*Y$4+$D339*Y$5)</f>
        <v>2.0099999999999998</v>
      </c>
      <c r="I339" s="19">
        <f t="shared" si="44"/>
        <v>36.729785110279003</v>
      </c>
      <c r="J339" s="22">
        <f t="shared" si="45"/>
        <v>6.6964810814224396E-2</v>
      </c>
      <c r="K339" s="22">
        <f t="shared" si="46"/>
        <v>0.62528642382713528</v>
      </c>
      <c r="L339" s="22">
        <f t="shared" si="47"/>
        <v>0.10455352953270174</v>
      </c>
      <c r="M339" s="22">
        <f t="shared" si="48"/>
        <v>0.20319523582593868</v>
      </c>
      <c r="N339" s="23">
        <f>SUM((J339-AandeelFiets)^2,(K339-AandeelAuto)^2,(L339-AandeelBus)^2,(M339-AandeelTrein)^2)</f>
        <v>1.8388717671183191E-2</v>
      </c>
      <c r="O339" s="58" t="str">
        <f>IF($N339=LeastSquares,B339,"")</f>
        <v/>
      </c>
      <c r="P339" s="58" t="str">
        <f>IF($N339=LeastSquares,C339,"")</f>
        <v/>
      </c>
      <c r="Q339" s="58" t="str">
        <f>IF($N339=LeastSquares,D339,"")</f>
        <v/>
      </c>
    </row>
    <row r="340" spans="1:17" x14ac:dyDescent="0.25">
      <c r="A340">
        <v>338</v>
      </c>
      <c r="B340" s="51">
        <f t="shared" si="41"/>
        <v>3</v>
      </c>
      <c r="C340" s="51">
        <f t="shared" si="42"/>
        <v>3</v>
      </c>
      <c r="D340" s="51">
        <f t="shared" si="43"/>
        <v>8</v>
      </c>
      <c r="E340" s="14">
        <f>Alfa*($B340*V$3+$C340*V$4+$D340*V$5)</f>
        <v>0.89999999999999991</v>
      </c>
      <c r="F340" s="14">
        <f>Alfa*($B340*W$3+$C340*W$4+$D340*W$5)</f>
        <v>3.4340425531914893</v>
      </c>
      <c r="G340" s="14">
        <f>Alfa*($B340*X$3+$C340*X$4+$D340*X$5)</f>
        <v>1.465531914893617</v>
      </c>
      <c r="H340" s="14">
        <f>Alfa*($B340*Y$3+$C340*Y$4+$D340*Y$5)</f>
        <v>2.2199999999999998</v>
      </c>
      <c r="I340" s="19">
        <f t="shared" si="44"/>
        <v>46.998495571735639</v>
      </c>
      <c r="J340" s="22">
        <f t="shared" si="45"/>
        <v>5.2333656242310164E-2</v>
      </c>
      <c r="K340" s="22">
        <f t="shared" si="46"/>
        <v>0.6596320899264172</v>
      </c>
      <c r="L340" s="22">
        <f t="shared" si="47"/>
        <v>9.212732630358747E-2</v>
      </c>
      <c r="M340" s="22">
        <f t="shared" si="48"/>
        <v>0.19590692752768521</v>
      </c>
      <c r="N340" s="23">
        <f>SUM((J340-AandeelFiets)^2,(K340-AandeelAuto)^2,(L340-AandeelBus)^2,(M340-AandeelTrein)^2)</f>
        <v>2.7930756978401982E-2</v>
      </c>
      <c r="O340" s="58" t="str">
        <f>IF($N340=LeastSquares,B340,"")</f>
        <v/>
      </c>
      <c r="P340" s="58" t="str">
        <f>IF($N340=LeastSquares,C340,"")</f>
        <v/>
      </c>
      <c r="Q340" s="58" t="str">
        <f>IF($N340=LeastSquares,D340,"")</f>
        <v/>
      </c>
    </row>
    <row r="341" spans="1:17" x14ac:dyDescent="0.25">
      <c r="A341">
        <v>339</v>
      </c>
      <c r="B341" s="51">
        <f t="shared" si="41"/>
        <v>3</v>
      </c>
      <c r="C341" s="51">
        <f t="shared" si="42"/>
        <v>3</v>
      </c>
      <c r="D341" s="51">
        <f t="shared" si="43"/>
        <v>9</v>
      </c>
      <c r="E341" s="14">
        <f>Alfa*($B341*V$3+$C341*V$4+$D341*V$5)</f>
        <v>0.89999999999999991</v>
      </c>
      <c r="F341" s="14">
        <f>Alfa*($B341*W$3+$C341*W$4+$D341*W$5)</f>
        <v>3.7340425531914896</v>
      </c>
      <c r="G341" s="14">
        <f>Alfa*($B341*X$3+$C341*X$4+$D341*X$5)</f>
        <v>1.5855319148936169</v>
      </c>
      <c r="H341" s="14">
        <f>Alfa*($B341*Y$3+$C341*Y$4+$D341*Y$5)</f>
        <v>2.4299999999999997</v>
      </c>
      <c r="I341" s="19">
        <f t="shared" si="44"/>
        <v>60.548311827860431</v>
      </c>
      <c r="J341" s="22">
        <f t="shared" si="45"/>
        <v>4.0622158354301115E-2</v>
      </c>
      <c r="K341" s="22">
        <f t="shared" si="46"/>
        <v>0.6911495620064384</v>
      </c>
      <c r="L341" s="22">
        <f t="shared" si="47"/>
        <v>8.0627969455635801E-2</v>
      </c>
      <c r="M341" s="22">
        <f t="shared" si="48"/>
        <v>0.18760031018362477</v>
      </c>
      <c r="N341" s="23">
        <f>SUM((J341-AandeelFiets)^2,(K341-AandeelAuto)^2,(L341-AandeelBus)^2,(M341-AandeelTrein)^2)</f>
        <v>3.8973758674927583E-2</v>
      </c>
      <c r="O341" s="58" t="str">
        <f>IF($N341=LeastSquares,B341,"")</f>
        <v/>
      </c>
      <c r="P341" s="58" t="str">
        <f>IF($N341=LeastSquares,C341,"")</f>
        <v/>
      </c>
      <c r="Q341" s="58" t="str">
        <f>IF($N341=LeastSquares,D341,"")</f>
        <v/>
      </c>
    </row>
    <row r="342" spans="1:17" x14ac:dyDescent="0.25">
      <c r="A342">
        <v>340</v>
      </c>
      <c r="B342" s="51">
        <f t="shared" si="41"/>
        <v>3</v>
      </c>
      <c r="C342" s="51">
        <f t="shared" si="42"/>
        <v>4</v>
      </c>
      <c r="D342" s="51">
        <f t="shared" si="43"/>
        <v>0</v>
      </c>
      <c r="E342" s="14">
        <f>Alfa*($B342*V$3+$C342*V$4+$D342*V$5)</f>
        <v>0.89999999999999991</v>
      </c>
      <c r="F342" s="14">
        <f>Alfa*($B342*W$3+$C342*W$4+$D342*W$5)</f>
        <v>1.3340425531914892</v>
      </c>
      <c r="G342" s="14">
        <f>Alfa*($B342*X$3+$C342*X$4+$D342*X$5)</f>
        <v>0.56553191489361709</v>
      </c>
      <c r="H342" s="14">
        <f>Alfa*($B342*Y$3+$C342*Y$4+$D342*Y$5)</f>
        <v>0.72</v>
      </c>
      <c r="I342" s="19">
        <f t="shared" si="44"/>
        <v>10.070779623559041</v>
      </c>
      <c r="J342" s="22">
        <f t="shared" si="45"/>
        <v>0.24423164870007541</v>
      </c>
      <c r="K342" s="22">
        <f t="shared" si="46"/>
        <v>0.3769677756355389</v>
      </c>
      <c r="L342" s="22">
        <f t="shared" si="47"/>
        <v>0.17480115482135025</v>
      </c>
      <c r="M342" s="22">
        <f t="shared" si="48"/>
        <v>0.20399942084303552</v>
      </c>
      <c r="N342" s="23">
        <f>SUM((J342-AandeelFiets)^2,(K342-AandeelAuto)^2,(L342-AandeelBus)^2,(M342-AandeelTrein)^2)</f>
        <v>4.0389603941520781E-2</v>
      </c>
      <c r="O342" s="58" t="str">
        <f>IF($N342=LeastSquares,B342,"")</f>
        <v/>
      </c>
      <c r="P342" s="58" t="str">
        <f>IF($N342=LeastSquares,C342,"")</f>
        <v/>
      </c>
      <c r="Q342" s="58" t="str">
        <f>IF($N342=LeastSquares,D342,"")</f>
        <v/>
      </c>
    </row>
    <row r="343" spans="1:17" x14ac:dyDescent="0.25">
      <c r="A343">
        <v>341</v>
      </c>
      <c r="B343" s="51">
        <f t="shared" si="41"/>
        <v>3</v>
      </c>
      <c r="C343" s="51">
        <f t="shared" si="42"/>
        <v>4</v>
      </c>
      <c r="D343" s="51">
        <f t="shared" si="43"/>
        <v>1</v>
      </c>
      <c r="E343" s="14">
        <f>Alfa*($B343*V$3+$C343*V$4+$D343*V$5)</f>
        <v>0.89999999999999991</v>
      </c>
      <c r="F343" s="14">
        <f>Alfa*($B343*W$3+$C343*W$4+$D343*W$5)</f>
        <v>1.6340425531914893</v>
      </c>
      <c r="G343" s="14">
        <f>Alfa*($B343*X$3+$C343*X$4+$D343*X$5)</f>
        <v>0.68553191489361709</v>
      </c>
      <c r="H343" s="14">
        <f>Alfa*($B343*Y$3+$C343*Y$4+$D343*Y$5)</f>
        <v>0.92999999999999983</v>
      </c>
      <c r="I343" s="19">
        <f t="shared" si="44"/>
        <v>12.103488766970978</v>
      </c>
      <c r="J343" s="22">
        <f t="shared" si="45"/>
        <v>0.20321439202463029</v>
      </c>
      <c r="K343" s="22">
        <f t="shared" si="46"/>
        <v>0.42339438345834496</v>
      </c>
      <c r="L343" s="22">
        <f t="shared" si="47"/>
        <v>0.16398803289063715</v>
      </c>
      <c r="M343" s="22">
        <f t="shared" si="48"/>
        <v>0.20940319162638765</v>
      </c>
      <c r="N343" s="23">
        <f>SUM((J343-AandeelFiets)^2,(K343-AandeelAuto)^2,(L343-AandeelBus)^2,(M343-AandeelTrein)^2)</f>
        <v>2.1507800357919795E-2</v>
      </c>
      <c r="O343" s="58" t="str">
        <f>IF($N343=LeastSquares,B343,"")</f>
        <v/>
      </c>
      <c r="P343" s="58" t="str">
        <f>IF($N343=LeastSquares,C343,"")</f>
        <v/>
      </c>
      <c r="Q343" s="58" t="str">
        <f>IF($N343=LeastSquares,D343,"")</f>
        <v/>
      </c>
    </row>
    <row r="344" spans="1:17" x14ac:dyDescent="0.25">
      <c r="A344">
        <v>342</v>
      </c>
      <c r="B344" s="51">
        <f t="shared" si="41"/>
        <v>3</v>
      </c>
      <c r="C344" s="51">
        <f t="shared" si="42"/>
        <v>4</v>
      </c>
      <c r="D344" s="51">
        <f t="shared" si="43"/>
        <v>2</v>
      </c>
      <c r="E344" s="14">
        <f>Alfa*($B344*V$3+$C344*V$4+$D344*V$5)</f>
        <v>0.89999999999999991</v>
      </c>
      <c r="F344" s="14">
        <f>Alfa*($B344*W$3+$C344*W$4+$D344*W$5)</f>
        <v>1.9340425531914893</v>
      </c>
      <c r="G344" s="14">
        <f>Alfa*($B344*X$3+$C344*X$4+$D344*X$5)</f>
        <v>0.80553191489361708</v>
      </c>
      <c r="H344" s="14">
        <f>Alfa*($B344*Y$3+$C344*Y$4+$D344*Y$5)</f>
        <v>1.1399999999999999</v>
      </c>
      <c r="I344" s="19">
        <f t="shared" si="44"/>
        <v>14.741675847951194</v>
      </c>
      <c r="J344" s="22">
        <f t="shared" si="45"/>
        <v>0.16684691323604067</v>
      </c>
      <c r="K344" s="22">
        <f t="shared" si="46"/>
        <v>0.46924229615963392</v>
      </c>
      <c r="L344" s="22">
        <f t="shared" si="47"/>
        <v>0.15180679391925958</v>
      </c>
      <c r="M344" s="22">
        <f t="shared" si="48"/>
        <v>0.21210399668506583</v>
      </c>
      <c r="N344" s="23">
        <f>SUM((J344-AandeelFiets)^2,(K344-AandeelAuto)^2,(L344-AandeelBus)^2,(M344-AandeelTrein)^2)</f>
        <v>1.0258247295688949E-2</v>
      </c>
      <c r="O344" s="58" t="str">
        <f>IF($N344=LeastSquares,B344,"")</f>
        <v/>
      </c>
      <c r="P344" s="58" t="str">
        <f>IF($N344=LeastSquares,C344,"")</f>
        <v/>
      </c>
      <c r="Q344" s="58" t="str">
        <f>IF($N344=LeastSquares,D344,"")</f>
        <v/>
      </c>
    </row>
    <row r="345" spans="1:17" x14ac:dyDescent="0.25">
      <c r="A345">
        <v>343</v>
      </c>
      <c r="B345" s="51">
        <f t="shared" si="41"/>
        <v>3</v>
      </c>
      <c r="C345" s="51">
        <f t="shared" si="42"/>
        <v>4</v>
      </c>
      <c r="D345" s="51">
        <f t="shared" si="43"/>
        <v>3</v>
      </c>
      <c r="E345" s="14">
        <f>Alfa*($B345*V$3+$C345*V$4+$D345*V$5)</f>
        <v>0.89999999999999991</v>
      </c>
      <c r="F345" s="14">
        <f>Alfa*($B345*W$3+$C345*W$4+$D345*W$5)</f>
        <v>2.2340425531914891</v>
      </c>
      <c r="G345" s="14">
        <f>Alfa*($B345*X$3+$C345*X$4+$D345*X$5)</f>
        <v>0.92553191489361719</v>
      </c>
      <c r="H345" s="14">
        <f>Alfa*($B345*Y$3+$C345*Y$4+$D345*Y$5)</f>
        <v>1.3499999999999999</v>
      </c>
      <c r="I345" s="19">
        <f t="shared" si="44"/>
        <v>18.177776053913231</v>
      </c>
      <c r="J345" s="22">
        <f t="shared" si="45"/>
        <v>0.13530825244309558</v>
      </c>
      <c r="K345" s="22">
        <f t="shared" si="46"/>
        <v>0.51367875519513162</v>
      </c>
      <c r="L345" s="22">
        <f t="shared" si="47"/>
        <v>0.13880741125788598</v>
      </c>
      <c r="M345" s="22">
        <f t="shared" si="48"/>
        <v>0.21220558110388671</v>
      </c>
      <c r="N345" s="23">
        <f>SUM((J345-AandeelFiets)^2,(K345-AandeelAuto)^2,(L345-AandeelBus)^2,(M345-AandeelTrein)^2)</f>
        <v>5.6018915893449248E-3</v>
      </c>
      <c r="O345" s="58" t="str">
        <f>IF($N345=LeastSquares,B345,"")</f>
        <v/>
      </c>
      <c r="P345" s="58" t="str">
        <f>IF($N345=LeastSquares,C345,"")</f>
        <v/>
      </c>
      <c r="Q345" s="58" t="str">
        <f>IF($N345=LeastSquares,D345,"")</f>
        <v/>
      </c>
    </row>
    <row r="346" spans="1:17" x14ac:dyDescent="0.25">
      <c r="A346">
        <v>344</v>
      </c>
      <c r="B346" s="51">
        <f t="shared" si="41"/>
        <v>3</v>
      </c>
      <c r="C346" s="51">
        <f t="shared" si="42"/>
        <v>4</v>
      </c>
      <c r="D346" s="51">
        <f t="shared" si="43"/>
        <v>4</v>
      </c>
      <c r="E346" s="14">
        <f>Alfa*($B346*V$3+$C346*V$4+$D346*V$5)</f>
        <v>0.89999999999999991</v>
      </c>
      <c r="F346" s="14">
        <f>Alfa*($B346*W$3+$C346*W$4+$D346*W$5)</f>
        <v>2.5340425531914894</v>
      </c>
      <c r="G346" s="14">
        <f>Alfa*($B346*X$3+$C346*X$4+$D346*X$5)</f>
        <v>1.0455319148936171</v>
      </c>
      <c r="H346" s="14">
        <f>Alfa*($B346*Y$3+$C346*Y$4+$D346*Y$5)</f>
        <v>1.5599999999999998</v>
      </c>
      <c r="I346" s="19">
        <f t="shared" si="44"/>
        <v>22.667692795797713</v>
      </c>
      <c r="J346" s="22">
        <f t="shared" si="45"/>
        <v>0.10850698980766701</v>
      </c>
      <c r="K346" s="22">
        <f t="shared" si="46"/>
        <v>0.55604940392729285</v>
      </c>
      <c r="L346" s="22">
        <f t="shared" si="47"/>
        <v>0.12550511415612661</v>
      </c>
      <c r="M346" s="22">
        <f t="shared" si="48"/>
        <v>0.20993849210891349</v>
      </c>
      <c r="N346" s="23">
        <f>SUM((J346-AandeelFiets)^2,(K346-AandeelAuto)^2,(L346-AandeelBus)^2,(M346-AandeelTrein)^2)</f>
        <v>6.3421448663739249E-3</v>
      </c>
      <c r="O346" s="58" t="str">
        <f>IF($N346=LeastSquares,B346,"")</f>
        <v/>
      </c>
      <c r="P346" s="58" t="str">
        <f>IF($N346=LeastSquares,C346,"")</f>
        <v/>
      </c>
      <c r="Q346" s="58" t="str">
        <f>IF($N346=LeastSquares,D346,"")</f>
        <v/>
      </c>
    </row>
    <row r="347" spans="1:17" x14ac:dyDescent="0.25">
      <c r="A347">
        <v>345</v>
      </c>
      <c r="B347" s="51">
        <f t="shared" si="41"/>
        <v>3</v>
      </c>
      <c r="C347" s="51">
        <f t="shared" si="42"/>
        <v>4</v>
      </c>
      <c r="D347" s="51">
        <f t="shared" si="43"/>
        <v>5</v>
      </c>
      <c r="E347" s="14">
        <f>Alfa*($B347*V$3+$C347*V$4+$D347*V$5)</f>
        <v>0.89999999999999991</v>
      </c>
      <c r="F347" s="14">
        <f>Alfa*($B347*W$3+$C347*W$4+$D347*W$5)</f>
        <v>2.8340425531914897</v>
      </c>
      <c r="G347" s="14">
        <f>Alfa*($B347*X$3+$C347*X$4+$D347*X$5)</f>
        <v>1.1655319148936172</v>
      </c>
      <c r="H347" s="14">
        <f>Alfa*($B347*Y$3+$C347*Y$4+$D347*Y$5)</f>
        <v>1.77</v>
      </c>
      <c r="I347" s="19">
        <f t="shared" si="44"/>
        <v>28.552187488895207</v>
      </c>
      <c r="J347" s="22">
        <f t="shared" si="45"/>
        <v>8.6144121605868623E-2</v>
      </c>
      <c r="K347" s="22">
        <f t="shared" si="46"/>
        <v>0.59589488224077147</v>
      </c>
      <c r="L347" s="22">
        <f t="shared" si="47"/>
        <v>0.11234265732499697</v>
      </c>
      <c r="M347" s="22">
        <f t="shared" si="48"/>
        <v>0.205618338828363</v>
      </c>
      <c r="N347" s="23">
        <f>SUM((J347-AandeelFiets)^2,(K347-AandeelAuto)^2,(L347-AandeelBus)^2,(M347-AandeelTrein)^2)</f>
        <v>1.127781629144739E-2</v>
      </c>
      <c r="O347" s="58" t="str">
        <f>IF($N347=LeastSquares,B347,"")</f>
        <v/>
      </c>
      <c r="P347" s="58" t="str">
        <f>IF($N347=LeastSquares,C347,"")</f>
        <v/>
      </c>
      <c r="Q347" s="58" t="str">
        <f>IF($N347=LeastSquares,D347,"")</f>
        <v/>
      </c>
    </row>
    <row r="348" spans="1:17" x14ac:dyDescent="0.25">
      <c r="A348">
        <v>346</v>
      </c>
      <c r="B348" s="51">
        <f t="shared" si="41"/>
        <v>3</v>
      </c>
      <c r="C348" s="51">
        <f t="shared" si="42"/>
        <v>4</v>
      </c>
      <c r="D348" s="51">
        <f t="shared" si="43"/>
        <v>6</v>
      </c>
      <c r="E348" s="14">
        <f>Alfa*($B348*V$3+$C348*V$4+$D348*V$5)</f>
        <v>0.89999999999999991</v>
      </c>
      <c r="F348" s="14">
        <f>Alfa*($B348*W$3+$C348*W$4+$D348*W$5)</f>
        <v>3.1340425531914895</v>
      </c>
      <c r="G348" s="14">
        <f>Alfa*($B348*X$3+$C348*X$4+$D348*X$5)</f>
        <v>1.2855319148936173</v>
      </c>
      <c r="H348" s="14">
        <f>Alfa*($B348*Y$3+$C348*Y$4+$D348*Y$5)</f>
        <v>1.9799999999999998</v>
      </c>
      <c r="I348" s="19">
        <f t="shared" si="44"/>
        <v>36.285573240248773</v>
      </c>
      <c r="J348" s="22">
        <f t="shared" si="45"/>
        <v>6.7784601193201011E-2</v>
      </c>
      <c r="K348" s="22">
        <f t="shared" si="46"/>
        <v>0.63294124713097843</v>
      </c>
      <c r="L348" s="22">
        <f t="shared" si="47"/>
        <v>9.9670222665069877E-2</v>
      </c>
      <c r="M348" s="22">
        <f t="shared" si="48"/>
        <v>0.19960392901075066</v>
      </c>
      <c r="N348" s="23">
        <f>SUM((J348-AandeelFiets)^2,(K348-AandeelAuto)^2,(L348-AandeelBus)^2,(M348-AandeelTrein)^2)</f>
        <v>1.9309009268451419E-2</v>
      </c>
      <c r="O348" s="58" t="str">
        <f>IF($N348=LeastSquares,B348,"")</f>
        <v/>
      </c>
      <c r="P348" s="58" t="str">
        <f>IF($N348=LeastSquares,C348,"")</f>
        <v/>
      </c>
      <c r="Q348" s="58" t="str">
        <f>IF($N348=LeastSquares,D348,"")</f>
        <v/>
      </c>
    </row>
    <row r="349" spans="1:17" x14ac:dyDescent="0.25">
      <c r="A349">
        <v>347</v>
      </c>
      <c r="B349" s="51">
        <f t="shared" si="41"/>
        <v>3</v>
      </c>
      <c r="C349" s="51">
        <f t="shared" si="42"/>
        <v>4</v>
      </c>
      <c r="D349" s="51">
        <f t="shared" si="43"/>
        <v>7</v>
      </c>
      <c r="E349" s="14">
        <f>Alfa*($B349*V$3+$C349*V$4+$D349*V$5)</f>
        <v>0.89999999999999991</v>
      </c>
      <c r="F349" s="14">
        <f>Alfa*($B349*W$3+$C349*W$4+$D349*W$5)</f>
        <v>3.4340425531914893</v>
      </c>
      <c r="G349" s="14">
        <f>Alfa*($B349*X$3+$C349*X$4+$D349*X$5)</f>
        <v>1.405531914893617</v>
      </c>
      <c r="H349" s="14">
        <f>Alfa*($B349*Y$3+$C349*Y$4+$D349*Y$5)</f>
        <v>2.1899999999999995</v>
      </c>
      <c r="I349" s="19">
        <f t="shared" si="44"/>
        <v>46.474227234531341</v>
      </c>
      <c r="J349" s="22">
        <f t="shared" si="45"/>
        <v>5.2924023862615445E-2</v>
      </c>
      <c r="K349" s="22">
        <f t="shared" si="46"/>
        <v>0.66707329421384132</v>
      </c>
      <c r="L349" s="22">
        <f t="shared" si="47"/>
        <v>8.7740999559093133E-2</v>
      </c>
      <c r="M349" s="22">
        <f t="shared" si="48"/>
        <v>0.19226168236445015</v>
      </c>
      <c r="N349" s="23">
        <f>SUM((J349-AandeelFiets)^2,(K349-AandeelAuto)^2,(L349-AandeelBus)^2,(M349-AandeelTrein)^2)</f>
        <v>2.9494399665033189E-2</v>
      </c>
      <c r="O349" s="58" t="str">
        <f>IF($N349=LeastSquares,B349,"")</f>
        <v/>
      </c>
      <c r="P349" s="58" t="str">
        <f>IF($N349=LeastSquares,C349,"")</f>
        <v/>
      </c>
      <c r="Q349" s="58" t="str">
        <f>IF($N349=LeastSquares,D349,"")</f>
        <v/>
      </c>
    </row>
    <row r="350" spans="1:17" x14ac:dyDescent="0.25">
      <c r="A350">
        <v>348</v>
      </c>
      <c r="B350" s="51">
        <f t="shared" si="41"/>
        <v>3</v>
      </c>
      <c r="C350" s="51">
        <f t="shared" si="42"/>
        <v>4</v>
      </c>
      <c r="D350" s="51">
        <f t="shared" si="43"/>
        <v>8</v>
      </c>
      <c r="E350" s="14">
        <f>Alfa*($B350*V$3+$C350*V$4+$D350*V$5)</f>
        <v>0.89999999999999991</v>
      </c>
      <c r="F350" s="14">
        <f>Alfa*($B350*W$3+$C350*W$4+$D350*W$5)</f>
        <v>3.7340425531914896</v>
      </c>
      <c r="G350" s="14">
        <f>Alfa*($B350*X$3+$C350*X$4+$D350*X$5)</f>
        <v>1.5255319148936171</v>
      </c>
      <c r="H350" s="14">
        <f>Alfa*($B350*Y$3+$C350*Y$4+$D350*Y$5)</f>
        <v>2.4</v>
      </c>
      <c r="I350" s="19">
        <f t="shared" si="44"/>
        <v>59.928307136638246</v>
      </c>
      <c r="J350" s="22">
        <f t="shared" si="45"/>
        <v>4.104242600327395E-2</v>
      </c>
      <c r="K350" s="22">
        <f t="shared" si="46"/>
        <v>0.69830003882206271</v>
      </c>
      <c r="L350" s="22">
        <f t="shared" si="47"/>
        <v>7.6718143135631606E-2</v>
      </c>
      <c r="M350" s="22">
        <f t="shared" si="48"/>
        <v>0.18393939203903167</v>
      </c>
      <c r="N350" s="23">
        <f>SUM((J350-AandeelFiets)^2,(K350-AandeelAuto)^2,(L350-AandeelBus)^2,(M350-AandeelTrein)^2)</f>
        <v>4.1069371030572503E-2</v>
      </c>
      <c r="O350" s="58" t="str">
        <f>IF($N350=LeastSquares,B350,"")</f>
        <v/>
      </c>
      <c r="P350" s="58" t="str">
        <f>IF($N350=LeastSquares,C350,"")</f>
        <v/>
      </c>
      <c r="Q350" s="58" t="str">
        <f>IF($N350=LeastSquares,D350,"")</f>
        <v/>
      </c>
    </row>
    <row r="351" spans="1:17" x14ac:dyDescent="0.25">
      <c r="A351">
        <v>349</v>
      </c>
      <c r="B351" s="51">
        <f t="shared" si="41"/>
        <v>3</v>
      </c>
      <c r="C351" s="51">
        <f t="shared" si="42"/>
        <v>4</v>
      </c>
      <c r="D351" s="51">
        <f t="shared" si="43"/>
        <v>9</v>
      </c>
      <c r="E351" s="14">
        <f>Alfa*($B351*V$3+$C351*V$4+$D351*V$5)</f>
        <v>0.89999999999999991</v>
      </c>
      <c r="F351" s="14">
        <f>Alfa*($B351*W$3+$C351*W$4+$D351*W$5)</f>
        <v>4.0340425531914894</v>
      </c>
      <c r="G351" s="14">
        <f>Alfa*($B351*X$3+$C351*X$4+$D351*X$5)</f>
        <v>1.6455319148936169</v>
      </c>
      <c r="H351" s="14">
        <f>Alfa*($B351*Y$3+$C351*Y$4+$D351*Y$5)</f>
        <v>2.61</v>
      </c>
      <c r="I351" s="19">
        <f t="shared" si="44"/>
        <v>77.731229767439643</v>
      </c>
      <c r="J351" s="22">
        <f t="shared" si="45"/>
        <v>3.1642405742398759E-2</v>
      </c>
      <c r="K351" s="22">
        <f t="shared" si="46"/>
        <v>0.72671961420275311</v>
      </c>
      <c r="L351" s="22">
        <f t="shared" si="47"/>
        <v>6.6688337645776835E-2</v>
      </c>
      <c r="M351" s="22">
        <f t="shared" si="48"/>
        <v>0.17494964240907129</v>
      </c>
      <c r="N351" s="23">
        <f>SUM((J351-AandeelFiets)^2,(K351-AandeelAuto)^2,(L351-AandeelBus)^2,(M351-AandeelTrein)^2)</f>
        <v>5.34382710838507E-2</v>
      </c>
      <c r="O351" s="58" t="str">
        <f>IF($N351=LeastSquares,B351,"")</f>
        <v/>
      </c>
      <c r="P351" s="58" t="str">
        <f>IF($N351=LeastSquares,C351,"")</f>
        <v/>
      </c>
      <c r="Q351" s="58" t="str">
        <f>IF($N351=LeastSquares,D351,"")</f>
        <v/>
      </c>
    </row>
    <row r="352" spans="1:17" x14ac:dyDescent="0.25">
      <c r="A352">
        <v>350</v>
      </c>
      <c r="B352" s="51">
        <f t="shared" si="41"/>
        <v>3</v>
      </c>
      <c r="C352" s="51">
        <f t="shared" si="42"/>
        <v>5</v>
      </c>
      <c r="D352" s="51">
        <f t="shared" si="43"/>
        <v>0</v>
      </c>
      <c r="E352" s="14">
        <f>Alfa*($B352*V$3+$C352*V$4+$D352*V$5)</f>
        <v>0.89999999999999991</v>
      </c>
      <c r="F352" s="14">
        <f>Alfa*($B352*W$3+$C352*W$4+$D352*W$5)</f>
        <v>1.6340425531914893</v>
      </c>
      <c r="G352" s="14">
        <f>Alfa*($B352*X$3+$C352*X$4+$D352*X$5)</f>
        <v>0.62553191489361704</v>
      </c>
      <c r="H352" s="14">
        <f>Alfa*($B352*Y$3+$C352*Y$4+$D352*Y$5)</f>
        <v>0.89999999999999991</v>
      </c>
      <c r="I352" s="19">
        <f t="shared" si="44"/>
        <v>11.912995356124009</v>
      </c>
      <c r="J352" s="22">
        <f t="shared" si="45"/>
        <v>0.20646386887849855</v>
      </c>
      <c r="K352" s="22">
        <f t="shared" si="46"/>
        <v>0.43016462367311753</v>
      </c>
      <c r="L352" s="22">
        <f t="shared" si="47"/>
        <v>0.15690763856988532</v>
      </c>
      <c r="M352" s="22">
        <f t="shared" si="48"/>
        <v>0.20646386887849855</v>
      </c>
      <c r="N352" s="23">
        <f>SUM((J352-AandeelFiets)^2,(K352-AandeelAuto)^2,(L352-AandeelBus)^2,(M352-AandeelTrein)^2)</f>
        <v>1.9211196048957491E-2</v>
      </c>
      <c r="O352" s="58" t="str">
        <f>IF($N352=LeastSquares,B352,"")</f>
        <v/>
      </c>
      <c r="P352" s="58" t="str">
        <f>IF($N352=LeastSquares,C352,"")</f>
        <v/>
      </c>
      <c r="Q352" s="58" t="str">
        <f>IF($N352=LeastSquares,D352,"")</f>
        <v/>
      </c>
    </row>
    <row r="353" spans="1:17" x14ac:dyDescent="0.25">
      <c r="A353">
        <v>351</v>
      </c>
      <c r="B353" s="51">
        <f t="shared" si="41"/>
        <v>3</v>
      </c>
      <c r="C353" s="51">
        <f t="shared" si="42"/>
        <v>5</v>
      </c>
      <c r="D353" s="51">
        <f t="shared" si="43"/>
        <v>1</v>
      </c>
      <c r="E353" s="14">
        <f>Alfa*($B353*V$3+$C353*V$4+$D353*V$5)</f>
        <v>0.89999999999999991</v>
      </c>
      <c r="F353" s="14">
        <f>Alfa*($B353*W$3+$C353*W$4+$D353*W$5)</f>
        <v>1.9340425531914893</v>
      </c>
      <c r="G353" s="14">
        <f>Alfa*($B353*X$3+$C353*X$4+$D353*X$5)</f>
        <v>0.74553191489361703</v>
      </c>
      <c r="H353" s="14">
        <f>Alfa*($B353*Y$3+$C353*Y$4+$D353*Y$5)</f>
        <v>1.1100000000000001</v>
      </c>
      <c r="I353" s="19">
        <f t="shared" si="44"/>
        <v>14.518941510323005</v>
      </c>
      <c r="J353" s="22">
        <f t="shared" si="45"/>
        <v>0.16940650318125225</v>
      </c>
      <c r="K353" s="22">
        <f t="shared" si="46"/>
        <v>0.47644091817680617</v>
      </c>
      <c r="L353" s="22">
        <f t="shared" si="47"/>
        <v>0.14515949245323848</v>
      </c>
      <c r="M353" s="22">
        <f t="shared" si="48"/>
        <v>0.20899308618870316</v>
      </c>
      <c r="N353" s="23">
        <f>SUM((J353-AandeelFiets)^2,(K353-AandeelAuto)^2,(L353-AandeelBus)^2,(M353-AandeelTrein)^2)</f>
        <v>8.4446133119434625E-3</v>
      </c>
      <c r="O353" s="58" t="str">
        <f>IF($N353=LeastSquares,B353,"")</f>
        <v/>
      </c>
      <c r="P353" s="58" t="str">
        <f>IF($N353=LeastSquares,C353,"")</f>
        <v/>
      </c>
      <c r="Q353" s="58" t="str">
        <f>IF($N353=LeastSquares,D353,"")</f>
        <v/>
      </c>
    </row>
    <row r="354" spans="1:17" x14ac:dyDescent="0.25">
      <c r="A354">
        <v>352</v>
      </c>
      <c r="B354" s="51">
        <f t="shared" si="41"/>
        <v>3</v>
      </c>
      <c r="C354" s="51">
        <f t="shared" si="42"/>
        <v>5</v>
      </c>
      <c r="D354" s="51">
        <f t="shared" si="43"/>
        <v>2</v>
      </c>
      <c r="E354" s="14">
        <f>Alfa*($B354*V$3+$C354*V$4+$D354*V$5)</f>
        <v>0.89999999999999991</v>
      </c>
      <c r="F354" s="14">
        <f>Alfa*($B354*W$3+$C354*W$4+$D354*W$5)</f>
        <v>2.2340425531914891</v>
      </c>
      <c r="G354" s="14">
        <f>Alfa*($B354*X$3+$C354*X$4+$D354*X$5)</f>
        <v>0.86553191489361714</v>
      </c>
      <c r="H354" s="14">
        <f>Alfa*($B354*Y$3+$C354*Y$4+$D354*Y$5)</f>
        <v>1.32</v>
      </c>
      <c r="I354" s="19">
        <f t="shared" si="44"/>
        <v>17.916831587138425</v>
      </c>
      <c r="J354" s="22">
        <f t="shared" si="45"/>
        <v>0.13727891001233569</v>
      </c>
      <c r="K354" s="22">
        <f t="shared" si="46"/>
        <v>0.52116007956970245</v>
      </c>
      <c r="L354" s="22">
        <f t="shared" si="47"/>
        <v>0.13262778698195687</v>
      </c>
      <c r="M354" s="22">
        <f t="shared" si="48"/>
        <v>0.2089332234360049</v>
      </c>
      <c r="N354" s="23">
        <f>SUM((J354-AandeelFiets)^2,(K354-AandeelAuto)^2,(L354-AandeelBus)^2,(M354-AandeelTrein)^2)</f>
        <v>4.4563321003063885E-3</v>
      </c>
      <c r="O354" s="58" t="str">
        <f>IF($N354=LeastSquares,B354,"")</f>
        <v/>
      </c>
      <c r="P354" s="58" t="str">
        <f>IF($N354=LeastSquares,C354,"")</f>
        <v/>
      </c>
      <c r="Q354" s="58" t="str">
        <f>IF($N354=LeastSquares,D354,"")</f>
        <v/>
      </c>
    </row>
    <row r="355" spans="1:17" x14ac:dyDescent="0.25">
      <c r="A355">
        <v>353</v>
      </c>
      <c r="B355" s="51">
        <f t="shared" si="41"/>
        <v>3</v>
      </c>
      <c r="C355" s="51">
        <f t="shared" si="42"/>
        <v>5</v>
      </c>
      <c r="D355" s="51">
        <f t="shared" si="43"/>
        <v>3</v>
      </c>
      <c r="E355" s="14">
        <f>Alfa*($B355*V$3+$C355*V$4+$D355*V$5)</f>
        <v>0.89999999999999991</v>
      </c>
      <c r="F355" s="14">
        <f>Alfa*($B355*W$3+$C355*W$4+$D355*W$5)</f>
        <v>2.5340425531914894</v>
      </c>
      <c r="G355" s="14">
        <f>Alfa*($B355*X$3+$C355*X$4+$D355*X$5)</f>
        <v>0.98553191489361702</v>
      </c>
      <c r="H355" s="14">
        <f>Alfa*($B355*Y$3+$C355*Y$4+$D355*Y$5)</f>
        <v>1.5299999999999998</v>
      </c>
      <c r="I355" s="19">
        <f t="shared" si="44"/>
        <v>22.361373632300175</v>
      </c>
      <c r="J355" s="22">
        <f t="shared" si="45"/>
        <v>0.10999338196308941</v>
      </c>
      <c r="K355" s="22">
        <f t="shared" si="46"/>
        <v>0.56366649360501642</v>
      </c>
      <c r="L355" s="22">
        <f t="shared" si="47"/>
        <v>0.11981538680893372</v>
      </c>
      <c r="M355" s="22">
        <f t="shared" si="48"/>
        <v>0.20652473762296047</v>
      </c>
      <c r="N355" s="23">
        <f>SUM((J355-AandeelFiets)^2,(K355-AandeelAuto)^2,(L355-AandeelBus)^2,(M355-AandeelTrein)^2)</f>
        <v>5.9521525485992741E-3</v>
      </c>
      <c r="O355" s="58" t="str">
        <f>IF($N355=LeastSquares,B355,"")</f>
        <v/>
      </c>
      <c r="P355" s="58" t="str">
        <f>IF($N355=LeastSquares,C355,"")</f>
        <v/>
      </c>
      <c r="Q355" s="58" t="str">
        <f>IF($N355=LeastSquares,D355,"")</f>
        <v/>
      </c>
    </row>
    <row r="356" spans="1:17" x14ac:dyDescent="0.25">
      <c r="A356">
        <v>354</v>
      </c>
      <c r="B356" s="51">
        <f t="shared" si="41"/>
        <v>3</v>
      </c>
      <c r="C356" s="51">
        <f t="shared" si="42"/>
        <v>5</v>
      </c>
      <c r="D356" s="51">
        <f t="shared" si="43"/>
        <v>4</v>
      </c>
      <c r="E356" s="14">
        <f>Alfa*($B356*V$3+$C356*V$4+$D356*V$5)</f>
        <v>0.89999999999999991</v>
      </c>
      <c r="F356" s="14">
        <f>Alfa*($B356*W$3+$C356*W$4+$D356*W$5)</f>
        <v>2.8340425531914897</v>
      </c>
      <c r="G356" s="14">
        <f>Alfa*($B356*X$3+$C356*X$4+$D356*X$5)</f>
        <v>1.1055319148936171</v>
      </c>
      <c r="H356" s="14">
        <f>Alfa*($B356*Y$3+$C356*Y$4+$D356*Y$5)</f>
        <v>1.74</v>
      </c>
      <c r="I356" s="19">
        <f t="shared" si="44"/>
        <v>28.191879801704822</v>
      </c>
      <c r="J356" s="22">
        <f t="shared" si="45"/>
        <v>8.7245090730282276E-2</v>
      </c>
      <c r="K356" s="22">
        <f t="shared" si="46"/>
        <v>0.6035107456858112</v>
      </c>
      <c r="L356" s="22">
        <f t="shared" si="47"/>
        <v>0.10715251653001048</v>
      </c>
      <c r="M356" s="22">
        <f t="shared" si="48"/>
        <v>0.20209164705389601</v>
      </c>
      <c r="N356" s="23">
        <f>SUM((J356-AandeelFiets)^2,(K356-AandeelAuto)^2,(L356-AandeelBus)^2,(M356-AandeelTrein)^2)</f>
        <v>1.1648539495312187E-2</v>
      </c>
      <c r="O356" s="58" t="str">
        <f>IF($N356=LeastSquares,B356,"")</f>
        <v/>
      </c>
      <c r="P356" s="58" t="str">
        <f>IF($N356=LeastSquares,C356,"")</f>
        <v/>
      </c>
      <c r="Q356" s="58" t="str">
        <f>IF($N356=LeastSquares,D356,"")</f>
        <v/>
      </c>
    </row>
    <row r="357" spans="1:17" x14ac:dyDescent="0.25">
      <c r="A357">
        <v>355</v>
      </c>
      <c r="B357" s="51">
        <f t="shared" si="41"/>
        <v>3</v>
      </c>
      <c r="C357" s="51">
        <f t="shared" si="42"/>
        <v>5</v>
      </c>
      <c r="D357" s="51">
        <f t="shared" si="43"/>
        <v>5</v>
      </c>
      <c r="E357" s="14">
        <f>Alfa*($B357*V$3+$C357*V$4+$D357*V$5)</f>
        <v>0.89999999999999991</v>
      </c>
      <c r="F357" s="14">
        <f>Alfa*($B357*W$3+$C357*W$4+$D357*W$5)</f>
        <v>3.1340425531914895</v>
      </c>
      <c r="G357" s="14">
        <f>Alfa*($B357*X$3+$C357*X$4+$D357*X$5)</f>
        <v>1.2255319148936172</v>
      </c>
      <c r="H357" s="14">
        <f>Alfa*($B357*Y$3+$C357*Y$4+$D357*Y$5)</f>
        <v>1.95</v>
      </c>
      <c r="I357" s="19">
        <f t="shared" si="44"/>
        <v>35.860903962383993</v>
      </c>
      <c r="J357" s="22">
        <f t="shared" si="45"/>
        <v>6.8587314857900136E-2</v>
      </c>
      <c r="K357" s="22">
        <f t="shared" si="46"/>
        <v>0.64043661597700341</v>
      </c>
      <c r="L357" s="22">
        <f t="shared" si="47"/>
        <v>9.4977452176467886E-2</v>
      </c>
      <c r="M357" s="22">
        <f t="shared" si="48"/>
        <v>0.19599861698862855</v>
      </c>
      <c r="N357" s="23">
        <f>SUM((J357-AandeelFiets)^2,(K357-AandeelAuto)^2,(L357-AandeelBus)^2,(M357-AandeelTrein)^2)</f>
        <v>2.0385342541777599E-2</v>
      </c>
      <c r="O357" s="58" t="str">
        <f>IF($N357=LeastSquares,B357,"")</f>
        <v/>
      </c>
      <c r="P357" s="58" t="str">
        <f>IF($N357=LeastSquares,C357,"")</f>
        <v/>
      </c>
      <c r="Q357" s="58" t="str">
        <f>IF($N357=LeastSquares,D357,"")</f>
        <v/>
      </c>
    </row>
    <row r="358" spans="1:17" x14ac:dyDescent="0.25">
      <c r="A358">
        <v>356</v>
      </c>
      <c r="B358" s="51">
        <f t="shared" si="41"/>
        <v>3</v>
      </c>
      <c r="C358" s="51">
        <f t="shared" si="42"/>
        <v>5</v>
      </c>
      <c r="D358" s="51">
        <f t="shared" si="43"/>
        <v>6</v>
      </c>
      <c r="E358" s="14">
        <f>Alfa*($B358*V$3+$C358*V$4+$D358*V$5)</f>
        <v>0.89999999999999991</v>
      </c>
      <c r="F358" s="14">
        <f>Alfa*($B358*W$3+$C358*W$4+$D358*W$5)</f>
        <v>3.4340425531914893</v>
      </c>
      <c r="G358" s="14">
        <f>Alfa*($B358*X$3+$C358*X$4+$D358*X$5)</f>
        <v>1.3455319148936173</v>
      </c>
      <c r="H358" s="14">
        <f>Alfa*($B358*Y$3+$C358*Y$4+$D358*Y$5)</f>
        <v>2.1599999999999997</v>
      </c>
      <c r="I358" s="19">
        <f t="shared" si="44"/>
        <v>45.97268529925919</v>
      </c>
      <c r="J358" s="22">
        <f t="shared" si="45"/>
        <v>5.3501401868221603E-2</v>
      </c>
      <c r="K358" s="22">
        <f t="shared" si="46"/>
        <v>0.67435077275942823</v>
      </c>
      <c r="L358" s="22">
        <f t="shared" si="47"/>
        <v>8.3532833621951297E-2</v>
      </c>
      <c r="M358" s="22">
        <f t="shared" si="48"/>
        <v>0.18861499175039881</v>
      </c>
      <c r="N358" s="23">
        <f>SUM((J358-AandeelFiets)^2,(K358-AandeelAuto)^2,(L358-AandeelBus)^2,(M358-AandeelTrein)^2)</f>
        <v>3.1183710029056233E-2</v>
      </c>
      <c r="O358" s="58" t="str">
        <f>IF($N358=LeastSquares,B358,"")</f>
        <v/>
      </c>
      <c r="P358" s="58" t="str">
        <f>IF($N358=LeastSquares,C358,"")</f>
        <v/>
      </c>
      <c r="Q358" s="58" t="str">
        <f>IF($N358=LeastSquares,D358,"")</f>
        <v/>
      </c>
    </row>
    <row r="359" spans="1:17" x14ac:dyDescent="0.25">
      <c r="A359">
        <v>357</v>
      </c>
      <c r="B359" s="51">
        <f t="shared" si="41"/>
        <v>3</v>
      </c>
      <c r="C359" s="51">
        <f t="shared" si="42"/>
        <v>5</v>
      </c>
      <c r="D359" s="51">
        <f t="shared" si="43"/>
        <v>7</v>
      </c>
      <c r="E359" s="14">
        <f>Alfa*($B359*V$3+$C359*V$4+$D359*V$5)</f>
        <v>0.89999999999999991</v>
      </c>
      <c r="F359" s="14">
        <f>Alfa*($B359*W$3+$C359*W$4+$D359*W$5)</f>
        <v>3.7340425531914896</v>
      </c>
      <c r="G359" s="14">
        <f>Alfa*($B359*X$3+$C359*X$4+$D359*X$5)</f>
        <v>1.465531914893617</v>
      </c>
      <c r="H359" s="14">
        <f>Alfa*($B359*Y$3+$C359*Y$4+$D359*Y$5)</f>
        <v>2.3699999999999997</v>
      </c>
      <c r="I359" s="19">
        <f t="shared" si="44"/>
        <v>59.334780332637983</v>
      </c>
      <c r="J359" s="22">
        <f t="shared" si="45"/>
        <v>4.1452974079757531E-2</v>
      </c>
      <c r="K359" s="22">
        <f t="shared" si="46"/>
        <v>0.70528514583605706</v>
      </c>
      <c r="L359" s="22">
        <f t="shared" si="47"/>
        <v>7.2973148514941133E-2</v>
      </c>
      <c r="M359" s="22">
        <f t="shared" si="48"/>
        <v>0.18028873156924435</v>
      </c>
      <c r="N359" s="23">
        <f>SUM((J359-AandeelFiets)^2,(K359-AandeelAuto)^2,(L359-AandeelBus)^2,(M359-AandeelTrein)^2)</f>
        <v>4.3260971779551627E-2</v>
      </c>
      <c r="O359" s="58" t="str">
        <f>IF($N359=LeastSquares,B359,"")</f>
        <v/>
      </c>
      <c r="P359" s="58" t="str">
        <f>IF($N359=LeastSquares,C359,"")</f>
        <v/>
      </c>
      <c r="Q359" s="58" t="str">
        <f>IF($N359=LeastSquares,D359,"")</f>
        <v/>
      </c>
    </row>
    <row r="360" spans="1:17" x14ac:dyDescent="0.25">
      <c r="A360">
        <v>358</v>
      </c>
      <c r="B360" s="51">
        <f t="shared" si="41"/>
        <v>3</v>
      </c>
      <c r="C360" s="51">
        <f t="shared" si="42"/>
        <v>5</v>
      </c>
      <c r="D360" s="51">
        <f t="shared" si="43"/>
        <v>8</v>
      </c>
      <c r="E360" s="14">
        <f>Alfa*($B360*V$3+$C360*V$4+$D360*V$5)</f>
        <v>0.89999999999999991</v>
      </c>
      <c r="F360" s="14">
        <f>Alfa*($B360*W$3+$C360*W$4+$D360*W$5)</f>
        <v>4.0340425531914894</v>
      </c>
      <c r="G360" s="14">
        <f>Alfa*($B360*X$3+$C360*X$4+$D360*X$5)</f>
        <v>1.5855319148936169</v>
      </c>
      <c r="H360" s="14">
        <f>Alfa*($B360*Y$3+$C360*Y$4+$D360*Y$5)</f>
        <v>2.5799999999999996</v>
      </c>
      <c r="I360" s="19">
        <f t="shared" si="44"/>
        <v>77.027438015561643</v>
      </c>
      <c r="J360" s="22">
        <f t="shared" si="45"/>
        <v>3.193151913815493E-2</v>
      </c>
      <c r="K360" s="22">
        <f t="shared" si="46"/>
        <v>0.73335957631989546</v>
      </c>
      <c r="L360" s="22">
        <f t="shared" si="47"/>
        <v>6.3378551363226815E-2</v>
      </c>
      <c r="M360" s="22">
        <f t="shared" si="48"/>
        <v>0.17133035317872278</v>
      </c>
      <c r="N360" s="23">
        <f>SUM((J360-AandeelFiets)^2,(K360-AandeelAuto)^2,(L360-AandeelBus)^2,(M360-AandeelTrein)^2)</f>
        <v>5.6018004984590572E-2</v>
      </c>
      <c r="O360" s="58" t="str">
        <f>IF($N360=LeastSquares,B360,"")</f>
        <v/>
      </c>
      <c r="P360" s="58" t="str">
        <f>IF($N360=LeastSquares,C360,"")</f>
        <v/>
      </c>
      <c r="Q360" s="58" t="str">
        <f>IF($N360=LeastSquares,D360,"")</f>
        <v/>
      </c>
    </row>
    <row r="361" spans="1:17" x14ac:dyDescent="0.25">
      <c r="A361">
        <v>359</v>
      </c>
      <c r="B361" s="51">
        <f t="shared" si="41"/>
        <v>3</v>
      </c>
      <c r="C361" s="51">
        <f t="shared" si="42"/>
        <v>5</v>
      </c>
      <c r="D361" s="51">
        <f t="shared" si="43"/>
        <v>9</v>
      </c>
      <c r="E361" s="14">
        <f>Alfa*($B361*V$3+$C361*V$4+$D361*V$5)</f>
        <v>0.89999999999999991</v>
      </c>
      <c r="F361" s="14">
        <f>Alfa*($B361*W$3+$C361*W$4+$D361*W$5)</f>
        <v>4.3340425531914892</v>
      </c>
      <c r="G361" s="14">
        <f>Alfa*($B361*X$3+$C361*X$4+$D361*X$5)</f>
        <v>1.705531914893617</v>
      </c>
      <c r="H361" s="14">
        <f>Alfa*($B361*Y$3+$C361*Y$4+$D361*Y$5)</f>
        <v>2.79</v>
      </c>
      <c r="I361" s="19">
        <f t="shared" si="44"/>
        <v>100.49685240154895</v>
      </c>
      <c r="J361" s="22">
        <f t="shared" si="45"/>
        <v>2.4474429321719133E-2</v>
      </c>
      <c r="K361" s="22">
        <f t="shared" si="46"/>
        <v>0.75874930360350135</v>
      </c>
      <c r="L361" s="22">
        <f t="shared" si="47"/>
        <v>5.4770996136189562E-2</v>
      </c>
      <c r="M361" s="22">
        <f t="shared" si="48"/>
        <v>0.16200527093859002</v>
      </c>
      <c r="N361" s="23">
        <f>SUM((J361-AandeelFiets)^2,(K361-AandeelAuto)^2,(L361-AandeelBus)^2,(M361-AandeelTrein)^2)</f>
        <v>6.9012807532788226E-2</v>
      </c>
      <c r="O361" s="58" t="str">
        <f>IF($N361=LeastSquares,B361,"")</f>
        <v/>
      </c>
      <c r="P361" s="58" t="str">
        <f>IF($N361=LeastSquares,C361,"")</f>
        <v/>
      </c>
      <c r="Q361" s="58" t="str">
        <f>IF($N361=LeastSquares,D361,"")</f>
        <v/>
      </c>
    </row>
    <row r="362" spans="1:17" x14ac:dyDescent="0.25">
      <c r="A362">
        <v>360</v>
      </c>
      <c r="B362" s="51">
        <f t="shared" si="41"/>
        <v>3</v>
      </c>
      <c r="C362" s="51">
        <f t="shared" si="42"/>
        <v>6</v>
      </c>
      <c r="D362" s="51">
        <f t="shared" si="43"/>
        <v>0</v>
      </c>
      <c r="E362" s="14">
        <f>Alfa*($B362*V$3+$C362*V$4+$D362*V$5)</f>
        <v>0.89999999999999991</v>
      </c>
      <c r="F362" s="14">
        <f>Alfa*($B362*W$3+$C362*W$4+$D362*W$5)</f>
        <v>1.9340425531914893</v>
      </c>
      <c r="G362" s="14">
        <f>Alfa*($B362*X$3+$C362*X$4+$D362*X$5)</f>
        <v>0.68553191489361709</v>
      </c>
      <c r="H362" s="14">
        <f>Alfa*($B362*Y$3+$C362*Y$4+$D362*Y$5)</f>
        <v>1.0799999999999998</v>
      </c>
      <c r="I362" s="19">
        <f t="shared" si="44"/>
        <v>14.306527800365604</v>
      </c>
      <c r="J362" s="22">
        <f t="shared" si="45"/>
        <v>0.1719217370894211</v>
      </c>
      <c r="K362" s="22">
        <f t="shared" si="46"/>
        <v>0.48351479273376607</v>
      </c>
      <c r="L362" s="22">
        <f t="shared" si="47"/>
        <v>0.138735781435295</v>
      </c>
      <c r="M362" s="22">
        <f t="shared" si="48"/>
        <v>0.20582768874151783</v>
      </c>
      <c r="N362" s="23">
        <f>SUM((J362-AandeelFiets)^2,(K362-AandeelAuto)^2,(L362-AandeelBus)^2,(M362-AandeelTrein)^2)</f>
        <v>6.8751824200555395E-3</v>
      </c>
      <c r="O362" s="58" t="str">
        <f>IF($N362=LeastSquares,B362,"")</f>
        <v/>
      </c>
      <c r="P362" s="58" t="str">
        <f>IF($N362=LeastSquares,C362,"")</f>
        <v/>
      </c>
      <c r="Q362" s="58" t="str">
        <f>IF($N362=LeastSquares,D362,"")</f>
        <v/>
      </c>
    </row>
    <row r="363" spans="1:17" x14ac:dyDescent="0.25">
      <c r="A363">
        <v>361</v>
      </c>
      <c r="B363" s="51">
        <f t="shared" si="41"/>
        <v>3</v>
      </c>
      <c r="C363" s="51">
        <f t="shared" si="42"/>
        <v>6</v>
      </c>
      <c r="D363" s="51">
        <f t="shared" si="43"/>
        <v>1</v>
      </c>
      <c r="E363" s="14">
        <f>Alfa*($B363*V$3+$C363*V$4+$D363*V$5)</f>
        <v>0.89999999999999991</v>
      </c>
      <c r="F363" s="14">
        <f>Alfa*($B363*W$3+$C363*W$4+$D363*W$5)</f>
        <v>2.2340425531914891</v>
      </c>
      <c r="G363" s="14">
        <f>Alfa*($B363*X$3+$C363*X$4+$D363*X$5)</f>
        <v>0.80553191489361708</v>
      </c>
      <c r="H363" s="14">
        <f>Alfa*($B363*Y$3+$C363*Y$4+$D363*Y$5)</f>
        <v>1.2899999999999998</v>
      </c>
      <c r="I363" s="19">
        <f t="shared" si="44"/>
        <v>17.66781358997423</v>
      </c>
      <c r="J363" s="22">
        <f t="shared" si="45"/>
        <v>0.13921377982800739</v>
      </c>
      <c r="K363" s="22">
        <f t="shared" si="46"/>
        <v>0.5285055407698378</v>
      </c>
      <c r="L363" s="22">
        <f t="shared" si="47"/>
        <v>0.12666460035238108</v>
      </c>
      <c r="M363" s="22">
        <f t="shared" si="48"/>
        <v>0.20561607904977378</v>
      </c>
      <c r="N363" s="23">
        <f>SUM((J363-AandeelFiets)^2,(K363-AandeelAuto)^2,(L363-AandeelBus)^2,(M363-AandeelTrein)^2)</f>
        <v>3.5350466958076875E-3</v>
      </c>
      <c r="O363" s="58" t="str">
        <f>IF($N363=LeastSquares,B363,"")</f>
        <v/>
      </c>
      <c r="P363" s="58" t="str">
        <f>IF($N363=LeastSquares,C363,"")</f>
        <v/>
      </c>
      <c r="Q363" s="58" t="str">
        <f>IF($N363=LeastSquares,D363,"")</f>
        <v/>
      </c>
    </row>
    <row r="364" spans="1:17" x14ac:dyDescent="0.25">
      <c r="A364">
        <v>362</v>
      </c>
      <c r="B364" s="51">
        <f t="shared" si="41"/>
        <v>3</v>
      </c>
      <c r="C364" s="51">
        <f t="shared" si="42"/>
        <v>6</v>
      </c>
      <c r="D364" s="51">
        <f t="shared" si="43"/>
        <v>2</v>
      </c>
      <c r="E364" s="14">
        <f>Alfa*($B364*V$3+$C364*V$4+$D364*V$5)</f>
        <v>0.89999999999999991</v>
      </c>
      <c r="F364" s="14">
        <f>Alfa*($B364*W$3+$C364*W$4+$D364*W$5)</f>
        <v>2.5340425531914894</v>
      </c>
      <c r="G364" s="14">
        <f>Alfa*($B364*X$3+$C364*X$4+$D364*X$5)</f>
        <v>0.92553191489361719</v>
      </c>
      <c r="H364" s="14">
        <f>Alfa*($B364*Y$3+$C364*Y$4+$D364*Y$5)</f>
        <v>1.5</v>
      </c>
      <c r="I364" s="19">
        <f t="shared" si="44"/>
        <v>22.068859285474609</v>
      </c>
      <c r="J364" s="22">
        <f t="shared" si="45"/>
        <v>0.11145130245929037</v>
      </c>
      <c r="K364" s="22">
        <f t="shared" si="46"/>
        <v>0.57113767886527356</v>
      </c>
      <c r="L364" s="22">
        <f t="shared" si="47"/>
        <v>0.11433350513635403</v>
      </c>
      <c r="M364" s="22">
        <f t="shared" si="48"/>
        <v>0.20307751353908196</v>
      </c>
      <c r="N364" s="23">
        <f>SUM((J364-AandeelFiets)^2,(K364-AandeelAuto)^2,(L364-AandeelBus)^2,(M364-AandeelTrein)^2)</f>
        <v>5.7625327882744517E-3</v>
      </c>
      <c r="O364" s="58" t="str">
        <f>IF($N364=LeastSquares,B364,"")</f>
        <v/>
      </c>
      <c r="P364" s="58" t="str">
        <f>IF($N364=LeastSquares,C364,"")</f>
        <v/>
      </c>
      <c r="Q364" s="58" t="str">
        <f>IF($N364=LeastSquares,D364,"")</f>
        <v/>
      </c>
    </row>
    <row r="365" spans="1:17" x14ac:dyDescent="0.25">
      <c r="A365">
        <v>363</v>
      </c>
      <c r="B365" s="51">
        <f t="shared" si="41"/>
        <v>3</v>
      </c>
      <c r="C365" s="51">
        <f t="shared" si="42"/>
        <v>6</v>
      </c>
      <c r="D365" s="51">
        <f t="shared" si="43"/>
        <v>3</v>
      </c>
      <c r="E365" s="14">
        <f>Alfa*($B365*V$3+$C365*V$4+$D365*V$5)</f>
        <v>0.89999999999999991</v>
      </c>
      <c r="F365" s="14">
        <f>Alfa*($B365*W$3+$C365*W$4+$D365*W$5)</f>
        <v>2.8340425531914897</v>
      </c>
      <c r="G365" s="14">
        <f>Alfa*($B365*X$3+$C365*X$4+$D365*X$5)</f>
        <v>1.0455319148936171</v>
      </c>
      <c r="H365" s="14">
        <f>Alfa*($B365*Y$3+$C365*Y$4+$D365*Y$5)</f>
        <v>1.7099999999999997</v>
      </c>
      <c r="I365" s="19">
        <f t="shared" si="44"/>
        <v>27.847578362185189</v>
      </c>
      <c r="J365" s="22">
        <f t="shared" si="45"/>
        <v>8.8323770173743224E-2</v>
      </c>
      <c r="K365" s="22">
        <f t="shared" si="46"/>
        <v>0.61097242209453462</v>
      </c>
      <c r="L365" s="22">
        <f t="shared" si="47"/>
        <v>0.10216009934478776</v>
      </c>
      <c r="M365" s="22">
        <f t="shared" si="48"/>
        <v>0.19854370838693447</v>
      </c>
      <c r="N365" s="23">
        <f>SUM((J365-AandeelFiets)^2,(K365-AandeelAuto)^2,(L365-AandeelBus)^2,(M365-AandeelTrein)^2)</f>
        <v>1.2192522286310497E-2</v>
      </c>
      <c r="O365" s="58" t="str">
        <f>IF($N365=LeastSquares,B365,"")</f>
        <v/>
      </c>
      <c r="P365" s="58" t="str">
        <f>IF($N365=LeastSquares,C365,"")</f>
        <v/>
      </c>
      <c r="Q365" s="58" t="str">
        <f>IF($N365=LeastSquares,D365,"")</f>
        <v/>
      </c>
    </row>
    <row r="366" spans="1:17" x14ac:dyDescent="0.25">
      <c r="A366">
        <v>364</v>
      </c>
      <c r="B366" s="51">
        <f t="shared" si="41"/>
        <v>3</v>
      </c>
      <c r="C366" s="51">
        <f t="shared" si="42"/>
        <v>6</v>
      </c>
      <c r="D366" s="51">
        <f t="shared" si="43"/>
        <v>4</v>
      </c>
      <c r="E366" s="14">
        <f>Alfa*($B366*V$3+$C366*V$4+$D366*V$5)</f>
        <v>0.89999999999999991</v>
      </c>
      <c r="F366" s="14">
        <f>Alfa*($B366*W$3+$C366*W$4+$D366*W$5)</f>
        <v>3.1340425531914895</v>
      </c>
      <c r="G366" s="14">
        <f>Alfa*($B366*X$3+$C366*X$4+$D366*X$5)</f>
        <v>1.1655319148936172</v>
      </c>
      <c r="H366" s="14">
        <f>Alfa*($B366*Y$3+$C366*Y$4+$D366*Y$5)</f>
        <v>1.9199999999999997</v>
      </c>
      <c r="I366" s="19">
        <f t="shared" si="44"/>
        <v>35.454826174937239</v>
      </c>
      <c r="J366" s="22">
        <f t="shared" si="45"/>
        <v>6.9372871806536313E-2</v>
      </c>
      <c r="K366" s="22">
        <f t="shared" si="46"/>
        <v>0.6477717833455483</v>
      </c>
      <c r="L366" s="22">
        <f t="shared" si="47"/>
        <v>9.047085999286239E-2</v>
      </c>
      <c r="M366" s="22">
        <f t="shared" si="48"/>
        <v>0.19238448485505294</v>
      </c>
      <c r="N366" s="23">
        <f>SUM((J366-AandeelFiets)^2,(K366-AandeelAuto)^2,(L366-AandeelBus)^2,(M366-AandeelTrein)^2)</f>
        <v>2.1605865515920895E-2</v>
      </c>
      <c r="O366" s="58" t="str">
        <f>IF($N366=LeastSquares,B366,"")</f>
        <v/>
      </c>
      <c r="P366" s="58" t="str">
        <f>IF($N366=LeastSquares,C366,"")</f>
        <v/>
      </c>
      <c r="Q366" s="58" t="str">
        <f>IF($N366=LeastSquares,D366,"")</f>
        <v/>
      </c>
    </row>
    <row r="367" spans="1:17" x14ac:dyDescent="0.25">
      <c r="A367">
        <v>365</v>
      </c>
      <c r="B367" s="51">
        <f t="shared" si="41"/>
        <v>3</v>
      </c>
      <c r="C367" s="51">
        <f t="shared" si="42"/>
        <v>6</v>
      </c>
      <c r="D367" s="51">
        <f t="shared" si="43"/>
        <v>5</v>
      </c>
      <c r="E367" s="14">
        <f>Alfa*($B367*V$3+$C367*V$4+$D367*V$5)</f>
        <v>0.89999999999999991</v>
      </c>
      <c r="F367" s="14">
        <f>Alfa*($B367*W$3+$C367*W$4+$D367*W$5)</f>
        <v>3.4340425531914893</v>
      </c>
      <c r="G367" s="14">
        <f>Alfa*($B367*X$3+$C367*X$4+$D367*X$5)</f>
        <v>1.2855319148936168</v>
      </c>
      <c r="H367" s="14">
        <f>Alfa*($B367*Y$3+$C367*Y$4+$D367*Y$5)</f>
        <v>2.13</v>
      </c>
      <c r="I367" s="19">
        <f t="shared" si="44"/>
        <v>45.492776944363818</v>
      </c>
      <c r="J367" s="22">
        <f t="shared" si="45"/>
        <v>5.4065794096609311E-2</v>
      </c>
      <c r="K367" s="22">
        <f t="shared" si="46"/>
        <v>0.68146457393215476</v>
      </c>
      <c r="L367" s="22">
        <f t="shared" si="47"/>
        <v>7.9498140304960233E-2</v>
      </c>
      <c r="M367" s="22">
        <f t="shared" si="48"/>
        <v>0.18497149166627566</v>
      </c>
      <c r="N367" s="23">
        <f>SUM((J367-AandeelFiets)^2,(K367-AandeelAuto)^2,(L367-AandeelBus)^2,(M367-AandeelTrein)^2)</f>
        <v>3.298765033240833E-2</v>
      </c>
      <c r="O367" s="58" t="str">
        <f>IF($N367=LeastSquares,B367,"")</f>
        <v/>
      </c>
      <c r="P367" s="58" t="str">
        <f>IF($N367=LeastSquares,C367,"")</f>
        <v/>
      </c>
      <c r="Q367" s="58" t="str">
        <f>IF($N367=LeastSquares,D367,"")</f>
        <v/>
      </c>
    </row>
    <row r="368" spans="1:17" x14ac:dyDescent="0.25">
      <c r="A368">
        <v>366</v>
      </c>
      <c r="B368" s="51">
        <f t="shared" si="41"/>
        <v>3</v>
      </c>
      <c r="C368" s="51">
        <f t="shared" si="42"/>
        <v>6</v>
      </c>
      <c r="D368" s="51">
        <f t="shared" si="43"/>
        <v>6</v>
      </c>
      <c r="E368" s="14">
        <f>Alfa*($B368*V$3+$C368*V$4+$D368*V$5)</f>
        <v>0.89999999999999991</v>
      </c>
      <c r="F368" s="14">
        <f>Alfa*($B368*W$3+$C368*W$4+$D368*W$5)</f>
        <v>3.7340425531914896</v>
      </c>
      <c r="G368" s="14">
        <f>Alfa*($B368*X$3+$C368*X$4+$D368*X$5)</f>
        <v>1.405531914893617</v>
      </c>
      <c r="H368" s="14">
        <f>Alfa*($B368*Y$3+$C368*Y$4+$D368*Y$5)</f>
        <v>2.3399999999999994</v>
      </c>
      <c r="I368" s="19">
        <f t="shared" si="44"/>
        <v>58.766474025237983</v>
      </c>
      <c r="J368" s="22">
        <f t="shared" si="45"/>
        <v>4.1853848677404784E-2</v>
      </c>
      <c r="K368" s="22">
        <f t="shared" si="46"/>
        <v>0.71210566729055202</v>
      </c>
      <c r="L368" s="22">
        <f t="shared" si="47"/>
        <v>6.9388119994114206E-2</v>
      </c>
      <c r="M368" s="22">
        <f t="shared" si="48"/>
        <v>0.176652364037929</v>
      </c>
      <c r="N368" s="23">
        <f>SUM((J368-AandeelFiets)^2,(K368-AandeelAuto)^2,(L368-AandeelBus)^2,(M368-AandeelTrein)^2)</f>
        <v>4.55385470922905E-2</v>
      </c>
      <c r="O368" s="58" t="str">
        <f>IF($N368=LeastSquares,B368,"")</f>
        <v/>
      </c>
      <c r="P368" s="58" t="str">
        <f>IF($N368=LeastSquares,C368,"")</f>
        <v/>
      </c>
      <c r="Q368" s="58" t="str">
        <f>IF($N368=LeastSquares,D368,"")</f>
        <v/>
      </c>
    </row>
    <row r="369" spans="1:17" x14ac:dyDescent="0.25">
      <c r="A369">
        <v>367</v>
      </c>
      <c r="B369" s="51">
        <f t="shared" si="41"/>
        <v>3</v>
      </c>
      <c r="C369" s="51">
        <f t="shared" si="42"/>
        <v>6</v>
      </c>
      <c r="D369" s="51">
        <f t="shared" si="43"/>
        <v>7</v>
      </c>
      <c r="E369" s="14">
        <f>Alfa*($B369*V$3+$C369*V$4+$D369*V$5)</f>
        <v>0.89999999999999991</v>
      </c>
      <c r="F369" s="14">
        <f>Alfa*($B369*W$3+$C369*W$4+$D369*W$5)</f>
        <v>4.0340425531914894</v>
      </c>
      <c r="G369" s="14">
        <f>Alfa*($B369*X$3+$C369*X$4+$D369*X$5)</f>
        <v>1.5255319148936171</v>
      </c>
      <c r="H369" s="14">
        <f>Alfa*($B369*Y$3+$C369*Y$4+$D369*Y$5)</f>
        <v>2.5499999999999998</v>
      </c>
      <c r="I369" s="19">
        <f t="shared" si="44"/>
        <v>76.353104646703983</v>
      </c>
      <c r="J369" s="22">
        <f t="shared" si="45"/>
        <v>3.2213531100508112E-2</v>
      </c>
      <c r="K369" s="22">
        <f t="shared" si="46"/>
        <v>0.73983644240113822</v>
      </c>
      <c r="L369" s="22">
        <f t="shared" si="47"/>
        <v>6.021481989577715E-2</v>
      </c>
      <c r="M369" s="22">
        <f t="shared" si="48"/>
        <v>0.1677352066025764</v>
      </c>
      <c r="N369" s="23">
        <f>SUM((J369-AandeelFiets)^2,(K369-AandeelAuto)^2,(L369-AandeelBus)^2,(M369-AandeelTrein)^2)</f>
        <v>5.8657087056590194E-2</v>
      </c>
      <c r="O369" s="58" t="str">
        <f>IF($N369=LeastSquares,B369,"")</f>
        <v/>
      </c>
      <c r="P369" s="58" t="str">
        <f>IF($N369=LeastSquares,C369,"")</f>
        <v/>
      </c>
      <c r="Q369" s="58" t="str">
        <f>IF($N369=LeastSquares,D369,"")</f>
        <v/>
      </c>
    </row>
    <row r="370" spans="1:17" x14ac:dyDescent="0.25">
      <c r="A370">
        <v>368</v>
      </c>
      <c r="B370" s="51">
        <f t="shared" si="41"/>
        <v>3</v>
      </c>
      <c r="C370" s="51">
        <f t="shared" si="42"/>
        <v>6</v>
      </c>
      <c r="D370" s="51">
        <f t="shared" si="43"/>
        <v>8</v>
      </c>
      <c r="E370" s="14">
        <f>Alfa*($B370*V$3+$C370*V$4+$D370*V$5)</f>
        <v>0.89999999999999991</v>
      </c>
      <c r="F370" s="14">
        <f>Alfa*($B370*W$3+$C370*W$4+$D370*W$5)</f>
        <v>4.3340425531914892</v>
      </c>
      <c r="G370" s="14">
        <f>Alfa*($B370*X$3+$C370*X$4+$D370*X$5)</f>
        <v>1.6455319148936172</v>
      </c>
      <c r="H370" s="14">
        <f>Alfa*($B370*Y$3+$C370*Y$4+$D370*Y$5)</f>
        <v>2.76</v>
      </c>
      <c r="I370" s="19">
        <f t="shared" si="44"/>
        <v>99.695129329788941</v>
      </c>
      <c r="J370" s="22">
        <f t="shared" si="45"/>
        <v>2.4671246506142192E-2</v>
      </c>
      <c r="K370" s="22">
        <f t="shared" si="46"/>
        <v>0.7648509740308348</v>
      </c>
      <c r="L370" s="22">
        <f t="shared" si="47"/>
        <v>5.1996186084524831E-2</v>
      </c>
      <c r="M370" s="22">
        <f t="shared" si="48"/>
        <v>0.15848159337849813</v>
      </c>
      <c r="N370" s="23">
        <f>SUM((J370-AandeelFiets)^2,(K370-AandeelAuto)^2,(L370-AandeelBus)^2,(M370-AandeelTrein)^2)</f>
        <v>7.1908211899795724E-2</v>
      </c>
      <c r="O370" s="58" t="str">
        <f>IF($N370=LeastSquares,B370,"")</f>
        <v/>
      </c>
      <c r="P370" s="58" t="str">
        <f>IF($N370=LeastSquares,C370,"")</f>
        <v/>
      </c>
      <c r="Q370" s="58" t="str">
        <f>IF($N370=LeastSquares,D370,"")</f>
        <v/>
      </c>
    </row>
    <row r="371" spans="1:17" x14ac:dyDescent="0.25">
      <c r="A371">
        <v>369</v>
      </c>
      <c r="B371" s="51">
        <f t="shared" si="41"/>
        <v>3</v>
      </c>
      <c r="C371" s="51">
        <f t="shared" si="42"/>
        <v>6</v>
      </c>
      <c r="D371" s="51">
        <f t="shared" si="43"/>
        <v>9</v>
      </c>
      <c r="E371" s="14">
        <f>Alfa*($B371*V$3+$C371*V$4+$D371*V$5)</f>
        <v>0.89999999999999991</v>
      </c>
      <c r="F371" s="14">
        <f>Alfa*($B371*W$3+$C371*W$4+$D371*W$5)</f>
        <v>4.6340425531914891</v>
      </c>
      <c r="G371" s="14">
        <f>Alfa*($B371*X$3+$C371*X$4+$D371*X$5)</f>
        <v>1.765531914893617</v>
      </c>
      <c r="H371" s="14">
        <f>Alfa*($B371*Y$3+$C371*Y$4+$D371*Y$5)</f>
        <v>2.9699999999999993</v>
      </c>
      <c r="I371" s="19">
        <f t="shared" si="44"/>
        <v>130.72552456311018</v>
      </c>
      <c r="J371" s="22">
        <f t="shared" si="45"/>
        <v>1.8815018102830639E-2</v>
      </c>
      <c r="K371" s="22">
        <f t="shared" si="46"/>
        <v>0.78736973361519014</v>
      </c>
      <c r="L371" s="22">
        <f t="shared" si="47"/>
        <v>4.4709557857910434E-2</v>
      </c>
      <c r="M371" s="22">
        <f t="shared" si="48"/>
        <v>0.14910569042406877</v>
      </c>
      <c r="N371" s="23">
        <f>SUM((J371-AandeelFiets)^2,(K371-AandeelAuto)^2,(L371-AandeelBus)^2,(M371-AandeelTrein)^2)</f>
        <v>8.4988625846881286E-2</v>
      </c>
      <c r="O371" s="58" t="str">
        <f>IF($N371=LeastSquares,B371,"")</f>
        <v/>
      </c>
      <c r="P371" s="58" t="str">
        <f>IF($N371=LeastSquares,C371,"")</f>
        <v/>
      </c>
      <c r="Q371" s="58" t="str">
        <f>IF($N371=LeastSquares,D371,"")</f>
        <v/>
      </c>
    </row>
    <row r="372" spans="1:17" x14ac:dyDescent="0.25">
      <c r="A372">
        <v>370</v>
      </c>
      <c r="B372" s="51">
        <f t="shared" si="41"/>
        <v>3</v>
      </c>
      <c r="C372" s="51">
        <f t="shared" si="42"/>
        <v>7</v>
      </c>
      <c r="D372" s="51">
        <f t="shared" si="43"/>
        <v>0</v>
      </c>
      <c r="E372" s="14">
        <f>Alfa*($B372*V$3+$C372*V$4+$D372*V$5)</f>
        <v>0.89999999999999991</v>
      </c>
      <c r="F372" s="14">
        <f>Alfa*($B372*W$3+$C372*W$4+$D372*W$5)</f>
        <v>2.2340425531914891</v>
      </c>
      <c r="G372" s="14">
        <f>Alfa*($B372*X$3+$C372*X$4+$D372*X$5)</f>
        <v>0.74553191489361703</v>
      </c>
      <c r="H372" s="14">
        <f>Alfa*($B372*Y$3+$C372*Y$4+$D372*Y$5)</f>
        <v>1.26</v>
      </c>
      <c r="I372" s="19">
        <f t="shared" si="44"/>
        <v>17.430124154709095</v>
      </c>
      <c r="J372" s="22">
        <f t="shared" si="45"/>
        <v>0.14111219686822704</v>
      </c>
      <c r="K372" s="22">
        <f t="shared" si="46"/>
        <v>0.53571261413346272</v>
      </c>
      <c r="L372" s="22">
        <f t="shared" si="47"/>
        <v>0.12091492647385092</v>
      </c>
      <c r="M372" s="22">
        <f t="shared" si="48"/>
        <v>0.20226026252445939</v>
      </c>
      <c r="N372" s="23">
        <f>SUM((J372-AandeelFiets)^2,(K372-AandeelAuto)^2,(L372-AandeelBus)^2,(M372-AandeelTrein)^2)</f>
        <v>2.8254014437681897E-3</v>
      </c>
      <c r="O372" s="58" t="str">
        <f>IF($N372=LeastSquares,B372,"")</f>
        <v/>
      </c>
      <c r="P372" s="58" t="str">
        <f>IF($N372=LeastSquares,C372,"")</f>
        <v/>
      </c>
      <c r="Q372" s="58" t="str">
        <f>IF($N372=LeastSquares,D372,"")</f>
        <v/>
      </c>
    </row>
    <row r="373" spans="1:17" x14ac:dyDescent="0.25">
      <c r="A373">
        <v>371</v>
      </c>
      <c r="B373" s="51">
        <f t="shared" si="41"/>
        <v>3</v>
      </c>
      <c r="C373" s="51">
        <f t="shared" si="42"/>
        <v>7</v>
      </c>
      <c r="D373" s="51">
        <f t="shared" si="43"/>
        <v>1</v>
      </c>
      <c r="E373" s="14">
        <f>Alfa*($B373*V$3+$C373*V$4+$D373*V$5)</f>
        <v>0.89999999999999991</v>
      </c>
      <c r="F373" s="14">
        <f>Alfa*($B373*W$3+$C373*W$4+$D373*W$5)</f>
        <v>2.5340425531914894</v>
      </c>
      <c r="G373" s="14">
        <f>Alfa*($B373*X$3+$C373*X$4+$D373*X$5)</f>
        <v>0.86553191489361703</v>
      </c>
      <c r="H373" s="14">
        <f>Alfa*($B373*Y$3+$C373*Y$4+$D373*Y$5)</f>
        <v>1.47</v>
      </c>
      <c r="I373" s="19">
        <f t="shared" si="44"/>
        <v>21.789465042860591</v>
      </c>
      <c r="J373" s="22">
        <f t="shared" si="45"/>
        <v>0.11288038078579853</v>
      </c>
      <c r="K373" s="22">
        <f t="shared" si="46"/>
        <v>0.57846106100893824</v>
      </c>
      <c r="L373" s="22">
        <f t="shared" si="47"/>
        <v>0.10905590010844191</v>
      </c>
      <c r="M373" s="22">
        <f t="shared" si="48"/>
        <v>0.19960265809682126</v>
      </c>
      <c r="N373" s="23">
        <f>SUM((J373-AandeelFiets)^2,(K373-AandeelAuto)^2,(L373-AandeelBus)^2,(M373-AandeelTrein)^2)</f>
        <v>5.760826743700008E-3</v>
      </c>
      <c r="O373" s="58" t="str">
        <f>IF($N373=LeastSquares,B373,"")</f>
        <v/>
      </c>
      <c r="P373" s="58" t="str">
        <f>IF($N373=LeastSquares,C373,"")</f>
        <v/>
      </c>
      <c r="Q373" s="58" t="str">
        <f>IF($N373=LeastSquares,D373,"")</f>
        <v/>
      </c>
    </row>
    <row r="374" spans="1:17" x14ac:dyDescent="0.25">
      <c r="A374">
        <v>372</v>
      </c>
      <c r="B374" s="51">
        <f t="shared" si="41"/>
        <v>3</v>
      </c>
      <c r="C374" s="51">
        <f t="shared" si="42"/>
        <v>7</v>
      </c>
      <c r="D374" s="51">
        <f t="shared" si="43"/>
        <v>2</v>
      </c>
      <c r="E374" s="14">
        <f>Alfa*($B374*V$3+$C374*V$4+$D374*V$5)</f>
        <v>0.89999999999999991</v>
      </c>
      <c r="F374" s="14">
        <f>Alfa*($B374*W$3+$C374*W$4+$D374*W$5)</f>
        <v>2.8340425531914897</v>
      </c>
      <c r="G374" s="14">
        <f>Alfa*($B374*X$3+$C374*X$4+$D374*X$5)</f>
        <v>0.98553191489361691</v>
      </c>
      <c r="H374" s="14">
        <f>Alfa*($B374*Y$3+$C374*Y$4+$D374*Y$5)</f>
        <v>1.68</v>
      </c>
      <c r="I374" s="19">
        <f t="shared" si="44"/>
        <v>27.518498115023696</v>
      </c>
      <c r="J374" s="22">
        <f t="shared" si="45"/>
        <v>8.9379990901979192E-2</v>
      </c>
      <c r="K374" s="22">
        <f t="shared" si="46"/>
        <v>0.61827874218625345</v>
      </c>
      <c r="L374" s="22">
        <f t="shared" si="47"/>
        <v>9.7361295668618258E-2</v>
      </c>
      <c r="M374" s="22">
        <f t="shared" si="48"/>
        <v>0.19497997124314914</v>
      </c>
      <c r="N374" s="23">
        <f>SUM((J374-AandeelFiets)^2,(K374-AandeelAuto)^2,(L374-AandeelBus)^2,(M374-AandeelTrein)^2)</f>
        <v>1.289768182347709E-2</v>
      </c>
      <c r="O374" s="58" t="str">
        <f>IF($N374=LeastSquares,B374,"")</f>
        <v/>
      </c>
      <c r="P374" s="58" t="str">
        <f>IF($N374=LeastSquares,C374,"")</f>
        <v/>
      </c>
      <c r="Q374" s="58" t="str">
        <f>IF($N374=LeastSquares,D374,"")</f>
        <v/>
      </c>
    </row>
    <row r="375" spans="1:17" x14ac:dyDescent="0.25">
      <c r="A375">
        <v>373</v>
      </c>
      <c r="B375" s="51">
        <f t="shared" si="41"/>
        <v>3</v>
      </c>
      <c r="C375" s="51">
        <f t="shared" si="42"/>
        <v>7</v>
      </c>
      <c r="D375" s="51">
        <f t="shared" si="43"/>
        <v>3</v>
      </c>
      <c r="E375" s="14">
        <f>Alfa*($B375*V$3+$C375*V$4+$D375*V$5)</f>
        <v>0.89999999999999991</v>
      </c>
      <c r="F375" s="14">
        <f>Alfa*($B375*W$3+$C375*W$4+$D375*W$5)</f>
        <v>3.1340425531914895</v>
      </c>
      <c r="G375" s="14">
        <f>Alfa*($B375*X$3+$C375*X$4+$D375*X$5)</f>
        <v>1.1055319148936171</v>
      </c>
      <c r="H375" s="14">
        <f>Alfa*($B375*Y$3+$C375*Y$4+$D375*Y$5)</f>
        <v>1.89</v>
      </c>
      <c r="I375" s="19">
        <f t="shared" si="44"/>
        <v>35.066438638209789</v>
      </c>
      <c r="J375" s="22">
        <f t="shared" si="45"/>
        <v>7.0141229240110736E-2</v>
      </c>
      <c r="K375" s="22">
        <f t="shared" si="46"/>
        <v>0.65494634959936182</v>
      </c>
      <c r="L375" s="22">
        <f t="shared" si="47"/>
        <v>8.6145927096589359E-2</v>
      </c>
      <c r="M375" s="22">
        <f t="shared" si="48"/>
        <v>0.18876649406393808</v>
      </c>
      <c r="N375" s="23">
        <f>SUM((J375-AandeelFiets)^2,(K375-AandeelAuto)^2,(L375-AandeelBus)^2,(M375-AandeelTrein)^2)</f>
        <v>2.2959119824787613E-2</v>
      </c>
      <c r="O375" s="58" t="str">
        <f>IF($N375=LeastSquares,B375,"")</f>
        <v/>
      </c>
      <c r="P375" s="58" t="str">
        <f>IF($N375=LeastSquares,C375,"")</f>
        <v/>
      </c>
      <c r="Q375" s="58" t="str">
        <f>IF($N375=LeastSquares,D375,"")</f>
        <v/>
      </c>
    </row>
    <row r="376" spans="1:17" x14ac:dyDescent="0.25">
      <c r="A376">
        <v>374</v>
      </c>
      <c r="B376" s="51">
        <f t="shared" si="41"/>
        <v>3</v>
      </c>
      <c r="C376" s="51">
        <f t="shared" si="42"/>
        <v>7</v>
      </c>
      <c r="D376" s="51">
        <f t="shared" si="43"/>
        <v>4</v>
      </c>
      <c r="E376" s="14">
        <f>Alfa*($B376*V$3+$C376*V$4+$D376*V$5)</f>
        <v>0.89999999999999991</v>
      </c>
      <c r="F376" s="14">
        <f>Alfa*($B376*W$3+$C376*W$4+$D376*W$5)</f>
        <v>3.4340425531914893</v>
      </c>
      <c r="G376" s="14">
        <f>Alfa*($B376*X$3+$C376*X$4+$D376*X$5)</f>
        <v>1.2255319148936172</v>
      </c>
      <c r="H376" s="14">
        <f>Alfa*($B376*Y$3+$C376*Y$4+$D376*Y$5)</f>
        <v>2.1</v>
      </c>
      <c r="I376" s="19">
        <f t="shared" si="44"/>
        <v>45.033466172198281</v>
      </c>
      <c r="J376" s="22">
        <f t="shared" si="45"/>
        <v>5.461722847963682E-2</v>
      </c>
      <c r="K376" s="22">
        <f t="shared" si="46"/>
        <v>0.68841504979513579</v>
      </c>
      <c r="L376" s="22">
        <f t="shared" si="47"/>
        <v>7.5632137177016515E-2</v>
      </c>
      <c r="M376" s="22">
        <f t="shared" si="48"/>
        <v>0.18133558454821078</v>
      </c>
      <c r="N376" s="23">
        <f>SUM((J376-AandeelFiets)^2,(K376-AandeelAuto)^2,(L376-AandeelBus)^2,(M376-AandeelTrein)^2)</f>
        <v>3.4895624393003179E-2</v>
      </c>
      <c r="O376" s="58" t="str">
        <f>IF($N376=LeastSquares,B376,"")</f>
        <v/>
      </c>
      <c r="P376" s="58" t="str">
        <f>IF($N376=LeastSquares,C376,"")</f>
        <v/>
      </c>
      <c r="Q376" s="58" t="str">
        <f>IF($N376=LeastSquares,D376,"")</f>
        <v/>
      </c>
    </row>
    <row r="377" spans="1:17" x14ac:dyDescent="0.25">
      <c r="A377">
        <v>375</v>
      </c>
      <c r="B377" s="51">
        <f t="shared" si="41"/>
        <v>3</v>
      </c>
      <c r="C377" s="51">
        <f t="shared" si="42"/>
        <v>7</v>
      </c>
      <c r="D377" s="51">
        <f t="shared" si="43"/>
        <v>5</v>
      </c>
      <c r="E377" s="14">
        <f>Alfa*($B377*V$3+$C377*V$4+$D377*V$5)</f>
        <v>0.89999999999999991</v>
      </c>
      <c r="F377" s="14">
        <f>Alfa*($B377*W$3+$C377*W$4+$D377*W$5)</f>
        <v>3.7340425531914896</v>
      </c>
      <c r="G377" s="14">
        <f>Alfa*($B377*X$3+$C377*X$4+$D377*X$5)</f>
        <v>1.3455319148936169</v>
      </c>
      <c r="H377" s="14">
        <f>Alfa*($B377*Y$3+$C377*Y$4+$D377*Y$5)</f>
        <v>2.31</v>
      </c>
      <c r="I377" s="19">
        <f t="shared" si="44"/>
        <v>58.222195638482866</v>
      </c>
      <c r="J377" s="22">
        <f t="shared" si="45"/>
        <v>4.2245110892575759E-2</v>
      </c>
      <c r="K377" s="22">
        <f t="shared" si="46"/>
        <v>0.71876264268527412</v>
      </c>
      <c r="L377" s="22">
        <f t="shared" si="47"/>
        <v>6.5958156166118262E-2</v>
      </c>
      <c r="M377" s="22">
        <f t="shared" si="48"/>
        <v>0.17303409025603184</v>
      </c>
      <c r="N377" s="23">
        <f>SUM((J377-AandeelFiets)^2,(K377-AandeelAuto)^2,(L377-AandeelBus)^2,(M377-AandeelTrein)^2)</f>
        <v>4.7892549650735805E-2</v>
      </c>
      <c r="O377" s="58" t="str">
        <f>IF($N377=LeastSquares,B377,"")</f>
        <v/>
      </c>
      <c r="P377" s="58" t="str">
        <f>IF($N377=LeastSquares,C377,"")</f>
        <v/>
      </c>
      <c r="Q377" s="58" t="str">
        <f>IF($N377=LeastSquares,D377,"")</f>
        <v/>
      </c>
    </row>
    <row r="378" spans="1:17" x14ac:dyDescent="0.25">
      <c r="A378">
        <v>376</v>
      </c>
      <c r="B378" s="51">
        <f t="shared" si="41"/>
        <v>3</v>
      </c>
      <c r="C378" s="51">
        <f t="shared" si="42"/>
        <v>7</v>
      </c>
      <c r="D378" s="51">
        <f t="shared" si="43"/>
        <v>6</v>
      </c>
      <c r="E378" s="14">
        <f>Alfa*($B378*V$3+$C378*V$4+$D378*V$5)</f>
        <v>0.89999999999999991</v>
      </c>
      <c r="F378" s="14">
        <f>Alfa*($B378*W$3+$C378*W$4+$D378*W$5)</f>
        <v>4.0340425531914894</v>
      </c>
      <c r="G378" s="14">
        <f>Alfa*($B378*X$3+$C378*X$4+$D378*X$5)</f>
        <v>1.465531914893617</v>
      </c>
      <c r="H378" s="14">
        <f>Alfa*($B378*Y$3+$C378*Y$4+$D378*Y$5)</f>
        <v>2.5199999999999996</v>
      </c>
      <c r="I378" s="19">
        <f t="shared" si="44"/>
        <v>75.706854820148777</v>
      </c>
      <c r="J378" s="22">
        <f t="shared" si="45"/>
        <v>3.2488512658464655E-2</v>
      </c>
      <c r="K378" s="22">
        <f t="shared" si="46"/>
        <v>0.74615184374381438</v>
      </c>
      <c r="L378" s="22">
        <f t="shared" si="47"/>
        <v>5.7192254883670662E-2</v>
      </c>
      <c r="M378" s="22">
        <f t="shared" si="48"/>
        <v>0.16416738871405032</v>
      </c>
      <c r="N378" s="23">
        <f>SUM((J378-AandeelFiets)^2,(K378-AandeelAuto)^2,(L378-AandeelBus)^2,(M378-AandeelTrein)^2)</f>
        <v>6.1347134930270775E-2</v>
      </c>
      <c r="O378" s="58" t="str">
        <f>IF($N378=LeastSquares,B378,"")</f>
        <v/>
      </c>
      <c r="P378" s="58" t="str">
        <f>IF($N378=LeastSquares,C378,"")</f>
        <v/>
      </c>
      <c r="Q378" s="58" t="str">
        <f>IF($N378=LeastSquares,D378,"")</f>
        <v/>
      </c>
    </row>
    <row r="379" spans="1:17" x14ac:dyDescent="0.25">
      <c r="A379">
        <v>377</v>
      </c>
      <c r="B379" s="51">
        <f t="shared" si="41"/>
        <v>3</v>
      </c>
      <c r="C379" s="51">
        <f t="shared" si="42"/>
        <v>7</v>
      </c>
      <c r="D379" s="51">
        <f t="shared" si="43"/>
        <v>7</v>
      </c>
      <c r="E379" s="14">
        <f>Alfa*($B379*V$3+$C379*V$4+$D379*V$5)</f>
        <v>0.89999999999999991</v>
      </c>
      <c r="F379" s="14">
        <f>Alfa*($B379*W$3+$C379*W$4+$D379*W$5)</f>
        <v>4.3340425531914892</v>
      </c>
      <c r="G379" s="14">
        <f>Alfa*($B379*X$3+$C379*X$4+$D379*X$5)</f>
        <v>1.5855319148936169</v>
      </c>
      <c r="H379" s="14">
        <f>Alfa*($B379*Y$3+$C379*Y$4+$D379*Y$5)</f>
        <v>2.73</v>
      </c>
      <c r="I379" s="19">
        <f t="shared" si="44"/>
        <v>98.926294341730312</v>
      </c>
      <c r="J379" s="22">
        <f t="shared" si="45"/>
        <v>2.4862986403397597E-2</v>
      </c>
      <c r="K379" s="22">
        <f t="shared" si="46"/>
        <v>0.77079523984407039</v>
      </c>
      <c r="L379" s="22">
        <f t="shared" si="47"/>
        <v>4.9348734521310222E-2</v>
      </c>
      <c r="M379" s="22">
        <f t="shared" si="48"/>
        <v>0.15499303923122174</v>
      </c>
      <c r="N379" s="23">
        <f>SUM((J379-AandeelFiets)^2,(K379-AandeelAuto)^2,(L379-AandeelBus)^2,(M379-AandeelTrein)^2)</f>
        <v>7.4831961623421289E-2</v>
      </c>
      <c r="O379" s="58" t="str">
        <f>IF($N379=LeastSquares,B379,"")</f>
        <v/>
      </c>
      <c r="P379" s="58" t="str">
        <f>IF($N379=LeastSquares,C379,"")</f>
        <v/>
      </c>
      <c r="Q379" s="58" t="str">
        <f>IF($N379=LeastSquares,D379,"")</f>
        <v/>
      </c>
    </row>
    <row r="380" spans="1:17" x14ac:dyDescent="0.25">
      <c r="A380">
        <v>378</v>
      </c>
      <c r="B380" s="51">
        <f t="shared" si="41"/>
        <v>3</v>
      </c>
      <c r="C380" s="51">
        <f t="shared" si="42"/>
        <v>7</v>
      </c>
      <c r="D380" s="51">
        <f t="shared" si="43"/>
        <v>8</v>
      </c>
      <c r="E380" s="14">
        <f>Alfa*($B380*V$3+$C380*V$4+$D380*V$5)</f>
        <v>0.89999999999999991</v>
      </c>
      <c r="F380" s="14">
        <f>Alfa*($B380*W$3+$C380*W$4+$D380*W$5)</f>
        <v>4.6340425531914891</v>
      </c>
      <c r="G380" s="14">
        <f>Alfa*($B380*X$3+$C380*X$4+$D380*X$5)</f>
        <v>1.705531914893617</v>
      </c>
      <c r="H380" s="14">
        <f>Alfa*($B380*Y$3+$C380*Y$4+$D380*Y$5)</f>
        <v>2.94</v>
      </c>
      <c r="I380" s="19">
        <f t="shared" si="44"/>
        <v>129.8090835899585</v>
      </c>
      <c r="J380" s="22">
        <f t="shared" si="45"/>
        <v>1.8947850513499922E-2</v>
      </c>
      <c r="K380" s="22">
        <f t="shared" si="46"/>
        <v>0.79292849626067508</v>
      </c>
      <c r="L380" s="22">
        <f t="shared" si="47"/>
        <v>4.2403139767718388E-2</v>
      </c>
      <c r="M380" s="22">
        <f t="shared" si="48"/>
        <v>0.14572051345810663</v>
      </c>
      <c r="N380" s="23">
        <f>SUM((J380-AandeelFiets)^2,(K380-AandeelAuto)^2,(L380-AandeelBus)^2,(M380-AandeelTrein)^2)</f>
        <v>8.8056182613773126E-2</v>
      </c>
      <c r="O380" s="58" t="str">
        <f>IF($N380=LeastSquares,B380,"")</f>
        <v/>
      </c>
      <c r="P380" s="58" t="str">
        <f>IF($N380=LeastSquares,C380,"")</f>
        <v/>
      </c>
      <c r="Q380" s="58" t="str">
        <f>IF($N380=LeastSquares,D380,"")</f>
        <v/>
      </c>
    </row>
    <row r="381" spans="1:17" x14ac:dyDescent="0.25">
      <c r="A381">
        <v>379</v>
      </c>
      <c r="B381" s="51">
        <f t="shared" si="41"/>
        <v>3</v>
      </c>
      <c r="C381" s="51">
        <f t="shared" si="42"/>
        <v>7</v>
      </c>
      <c r="D381" s="51">
        <f t="shared" si="43"/>
        <v>9</v>
      </c>
      <c r="E381" s="14">
        <f>Alfa*($B381*V$3+$C381*V$4+$D381*V$5)</f>
        <v>0.89999999999999991</v>
      </c>
      <c r="F381" s="14">
        <f>Alfa*($B381*W$3+$C381*W$4+$D381*W$5)</f>
        <v>4.9340425531914898</v>
      </c>
      <c r="G381" s="14">
        <f>Alfa*($B381*X$3+$C381*X$4+$D381*X$5)</f>
        <v>1.8255319148936171</v>
      </c>
      <c r="H381" s="14">
        <f>Alfa*($B381*Y$3+$C381*Y$4+$D381*Y$5)</f>
        <v>3.15</v>
      </c>
      <c r="I381" s="19">
        <f t="shared" si="44"/>
        <v>170.94181406765469</v>
      </c>
      <c r="J381" s="22">
        <f t="shared" si="45"/>
        <v>1.4388539893366857E-2</v>
      </c>
      <c r="K381" s="22">
        <f t="shared" si="46"/>
        <v>0.81279148625838016</v>
      </c>
      <c r="L381" s="22">
        <f t="shared" si="47"/>
        <v>3.630530826908196E-2</v>
      </c>
      <c r="M381" s="22">
        <f t="shared" si="48"/>
        <v>0.13651466557917102</v>
      </c>
      <c r="N381" s="23">
        <f>SUM((J381-AandeelFiets)^2,(K381-AandeelAuto)^2,(L381-AandeelBus)^2,(M381-AandeelTrein)^2)</f>
        <v>0.10083065412319824</v>
      </c>
      <c r="O381" s="58" t="str">
        <f>IF($N381=LeastSquares,B381,"")</f>
        <v/>
      </c>
      <c r="P381" s="58" t="str">
        <f>IF($N381=LeastSquares,C381,"")</f>
        <v/>
      </c>
      <c r="Q381" s="58" t="str">
        <f>IF($N381=LeastSquares,D381,"")</f>
        <v/>
      </c>
    </row>
    <row r="382" spans="1:17" x14ac:dyDescent="0.25">
      <c r="A382">
        <v>380</v>
      </c>
      <c r="B382" s="51">
        <f t="shared" si="41"/>
        <v>3</v>
      </c>
      <c r="C382" s="51">
        <f t="shared" si="42"/>
        <v>8</v>
      </c>
      <c r="D382" s="51">
        <f t="shared" si="43"/>
        <v>0</v>
      </c>
      <c r="E382" s="14">
        <f>Alfa*($B382*V$3+$C382*V$4+$D382*V$5)</f>
        <v>0.89999999999999991</v>
      </c>
      <c r="F382" s="14">
        <f>Alfa*($B382*W$3+$C382*W$4+$D382*W$5)</f>
        <v>2.5340425531914894</v>
      </c>
      <c r="G382" s="14">
        <f>Alfa*($B382*X$3+$C382*X$4+$D382*X$5)</f>
        <v>0.80553191489361708</v>
      </c>
      <c r="H382" s="14">
        <f>Alfa*($B382*Y$3+$C382*Y$4+$D382*Y$5)</f>
        <v>1.44</v>
      </c>
      <c r="I382" s="19">
        <f t="shared" si="44"/>
        <v>21.522542543138265</v>
      </c>
      <c r="J382" s="22">
        <f t="shared" si="45"/>
        <v>0.11428032288597384</v>
      </c>
      <c r="K382" s="22">
        <f t="shared" si="46"/>
        <v>0.5856351331283014</v>
      </c>
      <c r="L382" s="22">
        <f t="shared" si="47"/>
        <v>0.10397872570069226</v>
      </c>
      <c r="M382" s="22">
        <f t="shared" si="48"/>
        <v>0.19610581828503243</v>
      </c>
      <c r="N382" s="23">
        <f>SUM((J382-AandeelFiets)^2,(K382-AandeelAuto)^2,(L382-AandeelBus)^2,(M382-AandeelTrein)^2)</f>
        <v>5.934856474968539E-3</v>
      </c>
      <c r="O382" s="58" t="str">
        <f>IF($N382=LeastSquares,B382,"")</f>
        <v/>
      </c>
      <c r="P382" s="58" t="str">
        <f>IF($N382=LeastSquares,C382,"")</f>
        <v/>
      </c>
      <c r="Q382" s="58" t="str">
        <f>IF($N382=LeastSquares,D382,"")</f>
        <v/>
      </c>
    </row>
    <row r="383" spans="1:17" x14ac:dyDescent="0.25">
      <c r="A383">
        <v>381</v>
      </c>
      <c r="B383" s="51">
        <f t="shared" si="41"/>
        <v>3</v>
      </c>
      <c r="C383" s="51">
        <f t="shared" si="42"/>
        <v>8</v>
      </c>
      <c r="D383" s="51">
        <f t="shared" si="43"/>
        <v>1</v>
      </c>
      <c r="E383" s="14">
        <f>Alfa*($B383*V$3+$C383*V$4+$D383*V$5)</f>
        <v>0.89999999999999991</v>
      </c>
      <c r="F383" s="14">
        <f>Alfa*($B383*W$3+$C383*W$4+$D383*W$5)</f>
        <v>2.8340425531914897</v>
      </c>
      <c r="G383" s="14">
        <f>Alfa*($B383*X$3+$C383*X$4+$D383*X$5)</f>
        <v>0.92553191489361697</v>
      </c>
      <c r="H383" s="14">
        <f>Alfa*($B383*Y$3+$C383*Y$4+$D383*Y$5)</f>
        <v>1.65</v>
      </c>
      <c r="I383" s="19">
        <f t="shared" si="44"/>
        <v>27.203895376217723</v>
      </c>
      <c r="J383" s="22">
        <f t="shared" si="45"/>
        <v>9.0413636618643656E-2</v>
      </c>
      <c r="K383" s="22">
        <f t="shared" si="46"/>
        <v>0.62542890149054764</v>
      </c>
      <c r="L383" s="22">
        <f t="shared" si="47"/>
        <v>9.2751791667127714E-2</v>
      </c>
      <c r="M383" s="22">
        <f t="shared" si="48"/>
        <v>0.19140567022368096</v>
      </c>
      <c r="N383" s="23">
        <f>SUM((J383-AandeelFiets)^2,(K383-AandeelAuto)^2,(L383-AandeelBus)^2,(M383-AandeelTrein)^2)</f>
        <v>1.375228939589025E-2</v>
      </c>
      <c r="O383" s="58" t="str">
        <f>IF($N383=LeastSquares,B383,"")</f>
        <v/>
      </c>
      <c r="P383" s="58" t="str">
        <f>IF($N383=LeastSquares,C383,"")</f>
        <v/>
      </c>
      <c r="Q383" s="58" t="str">
        <f>IF($N383=LeastSquares,D383,"")</f>
        <v/>
      </c>
    </row>
    <row r="384" spans="1:17" x14ac:dyDescent="0.25">
      <c r="A384">
        <v>382</v>
      </c>
      <c r="B384" s="51">
        <f t="shared" si="41"/>
        <v>3</v>
      </c>
      <c r="C384" s="51">
        <f t="shared" si="42"/>
        <v>8</v>
      </c>
      <c r="D384" s="51">
        <f t="shared" si="43"/>
        <v>2</v>
      </c>
      <c r="E384" s="14">
        <f>Alfa*($B384*V$3+$C384*V$4+$D384*V$5)</f>
        <v>0.89999999999999991</v>
      </c>
      <c r="F384" s="14">
        <f>Alfa*($B384*W$3+$C384*W$4+$D384*W$5)</f>
        <v>3.1340425531914895</v>
      </c>
      <c r="G384" s="14">
        <f>Alfa*($B384*X$3+$C384*X$4+$D384*X$5)</f>
        <v>1.0455319148936171</v>
      </c>
      <c r="H384" s="14">
        <f>Alfa*($B384*Y$3+$C384*Y$4+$D384*Y$5)</f>
        <v>1.8599999999999997</v>
      </c>
      <c r="I384" s="19">
        <f t="shared" si="44"/>
        <v>34.694887234124202</v>
      </c>
      <c r="J384" s="22">
        <f t="shared" si="45"/>
        <v>7.0892379460965757E-2</v>
      </c>
      <c r="K384" s="22">
        <f t="shared" si="46"/>
        <v>0.66196024286127819</v>
      </c>
      <c r="L384" s="22">
        <f t="shared" si="47"/>
        <v>8.1998000246978314E-2</v>
      </c>
      <c r="M384" s="22">
        <f t="shared" si="48"/>
        <v>0.18514937743077767</v>
      </c>
      <c r="N384" s="23">
        <f>SUM((J384-AandeelFiets)^2,(K384-AandeelAuto)^2,(L384-AandeelBus)^2,(M384-AandeelTrein)^2)</f>
        <v>2.4434059600849961E-2</v>
      </c>
      <c r="O384" s="58" t="str">
        <f>IF($N384=LeastSquares,B384,"")</f>
        <v/>
      </c>
      <c r="P384" s="58" t="str">
        <f>IF($N384=LeastSquares,C384,"")</f>
        <v/>
      </c>
      <c r="Q384" s="58" t="str">
        <f>IF($N384=LeastSquares,D384,"")</f>
        <v/>
      </c>
    </row>
    <row r="385" spans="1:17" x14ac:dyDescent="0.25">
      <c r="A385">
        <v>383</v>
      </c>
      <c r="B385" s="51">
        <f t="shared" si="41"/>
        <v>3</v>
      </c>
      <c r="C385" s="51">
        <f t="shared" si="42"/>
        <v>8</v>
      </c>
      <c r="D385" s="51">
        <f t="shared" si="43"/>
        <v>3</v>
      </c>
      <c r="E385" s="14">
        <f>Alfa*($B385*V$3+$C385*V$4+$D385*V$5)</f>
        <v>0.89999999999999991</v>
      </c>
      <c r="F385" s="14">
        <f>Alfa*($B385*W$3+$C385*W$4+$D385*W$5)</f>
        <v>3.4340425531914893</v>
      </c>
      <c r="G385" s="14">
        <f>Alfa*($B385*X$3+$C385*X$4+$D385*X$5)</f>
        <v>1.1655319148936172</v>
      </c>
      <c r="H385" s="14">
        <f>Alfa*($B385*Y$3+$C385*Y$4+$D385*Y$5)</f>
        <v>2.0699999999999998</v>
      </c>
      <c r="I385" s="19">
        <f t="shared" si="44"/>
        <v>44.593770701331898</v>
      </c>
      <c r="J385" s="22">
        <f t="shared" si="45"/>
        <v>5.5155755444638542E-2</v>
      </c>
      <c r="K385" s="22">
        <f t="shared" si="46"/>
        <v>0.69520283595249999</v>
      </c>
      <c r="L385" s="22">
        <f t="shared" si="47"/>
        <v>7.1929970587757824E-2</v>
      </c>
      <c r="M385" s="22">
        <f t="shared" si="48"/>
        <v>0.17771143801510358</v>
      </c>
      <c r="N385" s="23">
        <f>SUM((J385-AandeelFiets)^2,(K385-AandeelAuto)^2,(L385-AandeelBus)^2,(M385-AandeelTrein)^2)</f>
        <v>3.6897486840396967E-2</v>
      </c>
      <c r="O385" s="58" t="str">
        <f>IF($N385=LeastSquares,B385,"")</f>
        <v/>
      </c>
      <c r="P385" s="58" t="str">
        <f>IF($N385=LeastSquares,C385,"")</f>
        <v/>
      </c>
      <c r="Q385" s="58" t="str">
        <f>IF($N385=LeastSquares,D385,"")</f>
        <v/>
      </c>
    </row>
    <row r="386" spans="1:17" x14ac:dyDescent="0.25">
      <c r="A386">
        <v>384</v>
      </c>
      <c r="B386" s="51">
        <f t="shared" si="41"/>
        <v>3</v>
      </c>
      <c r="C386" s="51">
        <f t="shared" si="42"/>
        <v>8</v>
      </c>
      <c r="D386" s="51">
        <f t="shared" si="43"/>
        <v>4</v>
      </c>
      <c r="E386" s="14">
        <f>Alfa*($B386*V$3+$C386*V$4+$D386*V$5)</f>
        <v>0.89999999999999991</v>
      </c>
      <c r="F386" s="14">
        <f>Alfa*($B386*W$3+$C386*W$4+$D386*W$5)</f>
        <v>3.7340425531914896</v>
      </c>
      <c r="G386" s="14">
        <f>Alfa*($B386*X$3+$C386*X$4+$D386*X$5)</f>
        <v>1.2855319148936168</v>
      </c>
      <c r="H386" s="14">
        <f>Alfa*($B386*Y$3+$C386*Y$4+$D386*Y$5)</f>
        <v>2.2799999999999998</v>
      </c>
      <c r="I386" s="19">
        <f t="shared" si="44"/>
        <v>57.700813885126138</v>
      </c>
      <c r="J386" s="22">
        <f t="shared" si="45"/>
        <v>4.2626835663941563E-2</v>
      </c>
      <c r="K386" s="22">
        <f t="shared" si="46"/>
        <v>0.72525734703444744</v>
      </c>
      <c r="L386" s="22">
        <f t="shared" si="47"/>
        <v>6.2678338846058529E-2</v>
      </c>
      <c r="M386" s="22">
        <f t="shared" si="48"/>
        <v>0.16943747845555249</v>
      </c>
      <c r="N386" s="23">
        <f>SUM((J386-AandeelFiets)^2,(K386-AandeelAuto)^2,(L386-AandeelBus)^2,(M386-AandeelTrein)^2)</f>
        <v>5.0313899519579583E-2</v>
      </c>
      <c r="O386" s="58" t="str">
        <f>IF($N386=LeastSquares,B386,"")</f>
        <v/>
      </c>
      <c r="P386" s="58" t="str">
        <f>IF($N386=LeastSquares,C386,"")</f>
        <v/>
      </c>
      <c r="Q386" s="58" t="str">
        <f>IF($N386=LeastSquares,D386,"")</f>
        <v/>
      </c>
    </row>
    <row r="387" spans="1:17" x14ac:dyDescent="0.25">
      <c r="A387">
        <v>385</v>
      </c>
      <c r="B387" s="51">
        <f t="shared" ref="B387:B450" si="49">INT(A387/100)</f>
        <v>3</v>
      </c>
      <c r="C387" s="51">
        <f t="shared" ref="C387:C450" si="50">INT((A387-100*B387)/10)</f>
        <v>8</v>
      </c>
      <c r="D387" s="51">
        <f t="shared" ref="D387:D450" si="51">A387-100*B387-10*C387</f>
        <v>5</v>
      </c>
      <c r="E387" s="14">
        <f>Alfa*($B387*V$3+$C387*V$4+$D387*V$5)</f>
        <v>0.89999999999999991</v>
      </c>
      <c r="F387" s="14">
        <f>Alfa*($B387*W$3+$C387*W$4+$D387*W$5)</f>
        <v>4.0340425531914894</v>
      </c>
      <c r="G387" s="14">
        <f>Alfa*($B387*X$3+$C387*X$4+$D387*X$5)</f>
        <v>1.405531914893617</v>
      </c>
      <c r="H387" s="14">
        <f>Alfa*($B387*Y$3+$C387*Y$4+$D387*Y$5)</f>
        <v>2.4900000000000002</v>
      </c>
      <c r="I387" s="19">
        <f t="shared" ref="I387:I450" si="52">EXP(E387)+EXP(F387)+EXP(G387)+EXP(H387)</f>
        <v>75.087383690995168</v>
      </c>
      <c r="J387" s="22">
        <f t="shared" ref="J387:J450" si="53">EXP(E387)/$I387</f>
        <v>3.2756542980361111E-2</v>
      </c>
      <c r="K387" s="22">
        <f t="shared" ref="K387:K450" si="54">EXP(F387)/$I387</f>
        <v>0.75230759857829077</v>
      </c>
      <c r="L387" s="22">
        <f t="shared" ref="L387:L450" si="55">EXP(G387)/$I387</f>
        <v>5.4305995905717316E-2</v>
      </c>
      <c r="M387" s="22">
        <f t="shared" ref="M387:M450" si="56">EXP(H387)/$I387</f>
        <v>0.1606298625356308</v>
      </c>
      <c r="N387" s="23">
        <f>SUM((J387-AandeelFiets)^2,(K387-AandeelAuto)^2,(L387-AandeelBus)^2,(M387-AandeelTrein)^2)</f>
        <v>6.408022983796971E-2</v>
      </c>
      <c r="O387" s="58" t="str">
        <f>IF($N387=LeastSquares,B387,"")</f>
        <v/>
      </c>
      <c r="P387" s="58" t="str">
        <f>IF($N387=LeastSquares,C387,"")</f>
        <v/>
      </c>
      <c r="Q387" s="58" t="str">
        <f>IF($N387=LeastSquares,D387,"")</f>
        <v/>
      </c>
    </row>
    <row r="388" spans="1:17" x14ac:dyDescent="0.25">
      <c r="A388">
        <v>386</v>
      </c>
      <c r="B388" s="51">
        <f t="shared" si="49"/>
        <v>3</v>
      </c>
      <c r="C388" s="51">
        <f t="shared" si="50"/>
        <v>8</v>
      </c>
      <c r="D388" s="51">
        <f t="shared" si="51"/>
        <v>6</v>
      </c>
      <c r="E388" s="14">
        <f>Alfa*($B388*V$3+$C388*V$4+$D388*V$5)</f>
        <v>0.89999999999999991</v>
      </c>
      <c r="F388" s="14">
        <f>Alfa*($B388*W$3+$C388*W$4+$D388*W$5)</f>
        <v>4.3340425531914892</v>
      </c>
      <c r="G388" s="14">
        <f>Alfa*($B388*X$3+$C388*X$4+$D388*X$5)</f>
        <v>1.5255319148936171</v>
      </c>
      <c r="H388" s="14">
        <f>Alfa*($B388*Y$3+$C388*Y$4+$D388*Y$5)</f>
        <v>2.6999999999999997</v>
      </c>
      <c r="I388" s="19">
        <f t="shared" si="52"/>
        <v>98.188840054833605</v>
      </c>
      <c r="J388" s="22">
        <f t="shared" si="53"/>
        <v>2.5049721636220396E-2</v>
      </c>
      <c r="K388" s="22">
        <f t="shared" si="54"/>
        <v>0.77658435247260482</v>
      </c>
      <c r="L388" s="22">
        <f t="shared" si="55"/>
        <v>4.6823940910363952E-2</v>
      </c>
      <c r="M388" s="22">
        <f t="shared" si="56"/>
        <v>0.15154198498081081</v>
      </c>
      <c r="N388" s="23">
        <f>SUM((J388-AandeelFiets)^2,(K388-AandeelAuto)^2,(L388-AandeelBus)^2,(M388-AandeelTrein)^2)</f>
        <v>7.7777325625121532E-2</v>
      </c>
      <c r="O388" s="58" t="str">
        <f>IF($N388=LeastSquares,B388,"")</f>
        <v/>
      </c>
      <c r="P388" s="58" t="str">
        <f>IF($N388=LeastSquares,C388,"")</f>
        <v/>
      </c>
      <c r="Q388" s="58" t="str">
        <f>IF($N388=LeastSquares,D388,"")</f>
        <v/>
      </c>
    </row>
    <row r="389" spans="1:17" x14ac:dyDescent="0.25">
      <c r="A389">
        <v>387</v>
      </c>
      <c r="B389" s="51">
        <f t="shared" si="49"/>
        <v>3</v>
      </c>
      <c r="C389" s="51">
        <f t="shared" si="50"/>
        <v>8</v>
      </c>
      <c r="D389" s="51">
        <f t="shared" si="51"/>
        <v>7</v>
      </c>
      <c r="E389" s="14">
        <f>Alfa*($B389*V$3+$C389*V$4+$D389*V$5)</f>
        <v>0.89999999999999991</v>
      </c>
      <c r="F389" s="14">
        <f>Alfa*($B389*W$3+$C389*W$4+$D389*W$5)</f>
        <v>4.6340425531914891</v>
      </c>
      <c r="G389" s="14">
        <f>Alfa*($B389*X$3+$C389*X$4+$D389*X$5)</f>
        <v>1.6455319148936172</v>
      </c>
      <c r="H389" s="14">
        <f>Alfa*($B389*Y$3+$C389*Y$4+$D389*Y$5)</f>
        <v>2.9099999999999997</v>
      </c>
      <c r="I389" s="19">
        <f t="shared" si="52"/>
        <v>128.92948962648941</v>
      </c>
      <c r="J389" s="22">
        <f t="shared" si="53"/>
        <v>1.9077118185160395E-2</v>
      </c>
      <c r="K389" s="22">
        <f t="shared" si="54"/>
        <v>0.79833808192485511</v>
      </c>
      <c r="L389" s="22">
        <f t="shared" si="55"/>
        <v>4.0206212801818429E-2</v>
      </c>
      <c r="M389" s="22">
        <f t="shared" si="56"/>
        <v>0.142378587088166</v>
      </c>
      <c r="N389" s="23">
        <f>SUM((J389-AandeelFiets)^2,(K389-AandeelAuto)^2,(L389-AandeelBus)^2,(M389-AandeelTrein)^2)</f>
        <v>9.1127081857850095E-2</v>
      </c>
      <c r="O389" s="58" t="str">
        <f>IF($N389=LeastSquares,B389,"")</f>
        <v/>
      </c>
      <c r="P389" s="58" t="str">
        <f>IF($N389=LeastSquares,C389,"")</f>
        <v/>
      </c>
      <c r="Q389" s="58" t="str">
        <f>IF($N389=LeastSquares,D389,"")</f>
        <v/>
      </c>
    </row>
    <row r="390" spans="1:17" x14ac:dyDescent="0.25">
      <c r="A390">
        <v>388</v>
      </c>
      <c r="B390" s="51">
        <f t="shared" si="49"/>
        <v>3</v>
      </c>
      <c r="C390" s="51">
        <f t="shared" si="50"/>
        <v>8</v>
      </c>
      <c r="D390" s="51">
        <f t="shared" si="51"/>
        <v>8</v>
      </c>
      <c r="E390" s="14">
        <f>Alfa*($B390*V$3+$C390*V$4+$D390*V$5)</f>
        <v>0.89999999999999991</v>
      </c>
      <c r="F390" s="14">
        <f>Alfa*($B390*W$3+$C390*W$4+$D390*W$5)</f>
        <v>4.9340425531914898</v>
      </c>
      <c r="G390" s="14">
        <f>Alfa*($B390*X$3+$C390*X$4+$D390*X$5)</f>
        <v>1.765531914893617</v>
      </c>
      <c r="H390" s="14">
        <f>Alfa*($B390*Y$3+$C390*Y$4+$D390*Y$5)</f>
        <v>3.1199999999999997</v>
      </c>
      <c r="I390" s="19">
        <f t="shared" si="52"/>
        <v>169.89071427804512</v>
      </c>
      <c r="J390" s="22">
        <f t="shared" si="53"/>
        <v>1.4477560598936174E-2</v>
      </c>
      <c r="K390" s="22">
        <f t="shared" si="54"/>
        <v>0.81782015991975765</v>
      </c>
      <c r="L390" s="22">
        <f t="shared" si="55"/>
        <v>3.4402588916040429E-2</v>
      </c>
      <c r="M390" s="22">
        <f t="shared" si="56"/>
        <v>0.13329969056526572</v>
      </c>
      <c r="N390" s="23">
        <f>SUM((J390-AandeelFiets)^2,(K390-AandeelAuto)^2,(L390-AandeelBus)^2,(M390-AandeelTrein)^2)</f>
        <v>0.10395469052488904</v>
      </c>
      <c r="O390" s="58" t="str">
        <f>IF($N390=LeastSquares,B390,"")</f>
        <v/>
      </c>
      <c r="P390" s="58" t="str">
        <f>IF($N390=LeastSquares,C390,"")</f>
        <v/>
      </c>
      <c r="Q390" s="58" t="str">
        <f>IF($N390=LeastSquares,D390,"")</f>
        <v/>
      </c>
    </row>
    <row r="391" spans="1:17" x14ac:dyDescent="0.25">
      <c r="A391">
        <v>389</v>
      </c>
      <c r="B391" s="51">
        <f t="shared" si="49"/>
        <v>3</v>
      </c>
      <c r="C391" s="51">
        <f t="shared" si="50"/>
        <v>8</v>
      </c>
      <c r="D391" s="51">
        <f t="shared" si="51"/>
        <v>9</v>
      </c>
      <c r="E391" s="14">
        <f>Alfa*($B391*V$3+$C391*V$4+$D391*V$5)</f>
        <v>0.89999999999999991</v>
      </c>
      <c r="F391" s="14">
        <f>Alfa*($B391*W$3+$C391*W$4+$D391*W$5)</f>
        <v>5.2340425531914896</v>
      </c>
      <c r="G391" s="14">
        <f>Alfa*($B391*X$3+$C391*X$4+$D391*X$5)</f>
        <v>1.8855319148936169</v>
      </c>
      <c r="H391" s="14">
        <f>Alfa*($B391*Y$3+$C391*Y$4+$D391*Y$5)</f>
        <v>3.3299999999999996</v>
      </c>
      <c r="I391" s="19">
        <f t="shared" si="52"/>
        <v>224.53725529740439</v>
      </c>
      <c r="J391" s="22">
        <f t="shared" si="53"/>
        <v>1.0954098053345991E-2</v>
      </c>
      <c r="K391" s="22">
        <f t="shared" si="54"/>
        <v>0.83527097309818377</v>
      </c>
      <c r="L391" s="22">
        <f t="shared" si="55"/>
        <v>2.9348620767739586E-2</v>
      </c>
      <c r="M391" s="22">
        <f t="shared" si="56"/>
        <v>0.1244263080807306</v>
      </c>
      <c r="N391" s="23">
        <f>SUM((J391-AandeelFiets)^2,(K391-AandeelAuto)^2,(L391-AandeelBus)^2,(M391-AandeelTrein)^2)</f>
        <v>0.11615828713188753</v>
      </c>
      <c r="O391" s="58" t="str">
        <f>IF($N391=LeastSquares,B391,"")</f>
        <v/>
      </c>
      <c r="P391" s="58" t="str">
        <f>IF($N391=LeastSquares,C391,"")</f>
        <v/>
      </c>
      <c r="Q391" s="58" t="str">
        <f>IF($N391=LeastSquares,D391,"")</f>
        <v/>
      </c>
    </row>
    <row r="392" spans="1:17" x14ac:dyDescent="0.25">
      <c r="A392">
        <v>390</v>
      </c>
      <c r="B392" s="51">
        <f t="shared" si="49"/>
        <v>3</v>
      </c>
      <c r="C392" s="51">
        <f t="shared" si="50"/>
        <v>9</v>
      </c>
      <c r="D392" s="51">
        <f t="shared" si="51"/>
        <v>0</v>
      </c>
      <c r="E392" s="14">
        <f>Alfa*($B392*V$3+$C392*V$4+$D392*V$5)</f>
        <v>0.89999999999999991</v>
      </c>
      <c r="F392" s="14">
        <f>Alfa*($B392*W$3+$C392*W$4+$D392*W$5)</f>
        <v>2.8340425531914897</v>
      </c>
      <c r="G392" s="14">
        <f>Alfa*($B392*X$3+$C392*X$4+$D392*X$5)</f>
        <v>0.86553191489361714</v>
      </c>
      <c r="H392" s="14">
        <f>Alfa*($B392*Y$3+$C392*Y$4+$D392*Y$5)</f>
        <v>1.6199999999999999</v>
      </c>
      <c r="I392" s="19">
        <f t="shared" si="52"/>
        <v>26.903065552263044</v>
      </c>
      <c r="J392" s="22">
        <f t="shared" si="53"/>
        <v>9.1424641046159563E-2</v>
      </c>
      <c r="K392" s="22">
        <f t="shared" si="54"/>
        <v>0.6324224415377242</v>
      </c>
      <c r="L392" s="22">
        <f t="shared" si="55"/>
        <v>8.8327098579689678E-2</v>
      </c>
      <c r="M392" s="22">
        <f t="shared" si="56"/>
        <v>0.18782581883642657</v>
      </c>
      <c r="N392" s="23">
        <f>SUM((J392-AandeelFiets)^2,(K392-AandeelAuto)^2,(L392-AandeelBus)^2,(M392-AandeelTrein)^2)</f>
        <v>1.4744994782062763E-2</v>
      </c>
      <c r="O392" s="58" t="str">
        <f>IF($N392=LeastSquares,B392,"")</f>
        <v/>
      </c>
      <c r="P392" s="58" t="str">
        <f>IF($N392=LeastSquares,C392,"")</f>
        <v/>
      </c>
      <c r="Q392" s="58" t="str">
        <f>IF($N392=LeastSquares,D392,"")</f>
        <v/>
      </c>
    </row>
    <row r="393" spans="1:17" x14ac:dyDescent="0.25">
      <c r="A393">
        <v>391</v>
      </c>
      <c r="B393" s="51">
        <f t="shared" si="49"/>
        <v>3</v>
      </c>
      <c r="C393" s="51">
        <f t="shared" si="50"/>
        <v>9</v>
      </c>
      <c r="D393" s="51">
        <f t="shared" si="51"/>
        <v>1</v>
      </c>
      <c r="E393" s="14">
        <f>Alfa*($B393*V$3+$C393*V$4+$D393*V$5)</f>
        <v>0.89999999999999991</v>
      </c>
      <c r="F393" s="14">
        <f>Alfa*($B393*W$3+$C393*W$4+$D393*W$5)</f>
        <v>3.1340425531914895</v>
      </c>
      <c r="G393" s="14">
        <f>Alfa*($B393*X$3+$C393*X$4+$D393*X$5)</f>
        <v>0.98553191489361702</v>
      </c>
      <c r="H393" s="14">
        <f>Alfa*($B393*Y$3+$C393*Y$4+$D393*Y$5)</f>
        <v>1.8299999999999998</v>
      </c>
      <c r="I393" s="19">
        <f t="shared" si="52"/>
        <v>34.339362380560317</v>
      </c>
      <c r="J393" s="22">
        <f t="shared" si="53"/>
        <v>7.1626347743408966E-2</v>
      </c>
      <c r="K393" s="22">
        <f t="shared" si="54"/>
        <v>0.66881369913108946</v>
      </c>
      <c r="L393" s="22">
        <f t="shared" si="55"/>
        <v>7.8022317410583783E-2</v>
      </c>
      <c r="M393" s="22">
        <f t="shared" si="56"/>
        <v>0.18153763571491796</v>
      </c>
      <c r="N393" s="23">
        <f>SUM((J393-AandeelFiets)^2,(K393-AandeelAuto)^2,(L393-AandeelBus)^2,(M393-AandeelTrein)^2)</f>
        <v>2.6020066147280026E-2</v>
      </c>
      <c r="O393" s="58" t="str">
        <f>IF($N393=LeastSquares,B393,"")</f>
        <v/>
      </c>
      <c r="P393" s="58" t="str">
        <f>IF($N393=LeastSquares,C393,"")</f>
        <v/>
      </c>
      <c r="Q393" s="58" t="str">
        <f>IF($N393=LeastSquares,D393,"")</f>
        <v/>
      </c>
    </row>
    <row r="394" spans="1:17" x14ac:dyDescent="0.25">
      <c r="A394">
        <v>392</v>
      </c>
      <c r="B394" s="51">
        <f t="shared" si="49"/>
        <v>3</v>
      </c>
      <c r="C394" s="51">
        <f t="shared" si="50"/>
        <v>9</v>
      </c>
      <c r="D394" s="51">
        <f t="shared" si="51"/>
        <v>2</v>
      </c>
      <c r="E394" s="14">
        <f>Alfa*($B394*V$3+$C394*V$4+$D394*V$5)</f>
        <v>0.89999999999999991</v>
      </c>
      <c r="F394" s="14">
        <f>Alfa*($B394*W$3+$C394*W$4+$D394*W$5)</f>
        <v>3.4340425531914893</v>
      </c>
      <c r="G394" s="14">
        <f>Alfa*($B394*X$3+$C394*X$4+$D394*X$5)</f>
        <v>1.1055319148936171</v>
      </c>
      <c r="H394" s="14">
        <f>Alfa*($B394*Y$3+$C394*Y$4+$D394*Y$5)</f>
        <v>2.0399999999999996</v>
      </c>
      <c r="I394" s="19">
        <f t="shared" si="52"/>
        <v>44.172759033881633</v>
      </c>
      <c r="J394" s="22">
        <f t="shared" si="53"/>
        <v>5.5681446324653869E-2</v>
      </c>
      <c r="K394" s="22">
        <f t="shared" si="54"/>
        <v>0.7018288315113469</v>
      </c>
      <c r="L394" s="22">
        <f t="shared" si="55"/>
        <v>6.8386737268260514E-2</v>
      </c>
      <c r="M394" s="22">
        <f t="shared" si="56"/>
        <v>0.17410298489573861</v>
      </c>
      <c r="N394" s="23">
        <f>SUM((J394-AandeelFiets)^2,(K394-AandeelAuto)^2,(L394-AandeelBus)^2,(M394-AandeelTrein)^2)</f>
        <v>3.8983548865308956E-2</v>
      </c>
      <c r="O394" s="58" t="str">
        <f>IF($N394=LeastSquares,B394,"")</f>
        <v/>
      </c>
      <c r="P394" s="58" t="str">
        <f>IF($N394=LeastSquares,C394,"")</f>
        <v/>
      </c>
      <c r="Q394" s="58" t="str">
        <f>IF($N394=LeastSquares,D394,"")</f>
        <v/>
      </c>
    </row>
    <row r="395" spans="1:17" x14ac:dyDescent="0.25">
      <c r="A395">
        <v>393</v>
      </c>
      <c r="B395" s="51">
        <f t="shared" si="49"/>
        <v>3</v>
      </c>
      <c r="C395" s="51">
        <f t="shared" si="50"/>
        <v>9</v>
      </c>
      <c r="D395" s="51">
        <f t="shared" si="51"/>
        <v>3</v>
      </c>
      <c r="E395" s="14">
        <f>Alfa*($B395*V$3+$C395*V$4+$D395*V$5)</f>
        <v>0.89999999999999991</v>
      </c>
      <c r="F395" s="14">
        <f>Alfa*($B395*W$3+$C395*W$4+$D395*W$5)</f>
        <v>3.7340425531914896</v>
      </c>
      <c r="G395" s="14">
        <f>Alfa*($B395*X$3+$C395*X$4+$D395*X$5)</f>
        <v>1.2255319148936172</v>
      </c>
      <c r="H395" s="14">
        <f>Alfa*($B395*Y$3+$C395*Y$4+$D395*Y$5)</f>
        <v>2.2499999999999996</v>
      </c>
      <c r="I395" s="19">
        <f t="shared" si="52"/>
        <v>57.201255438662699</v>
      </c>
      <c r="J395" s="22">
        <f t="shared" si="53"/>
        <v>4.299911063655585E-2</v>
      </c>
      <c r="K395" s="22">
        <f t="shared" si="54"/>
        <v>0.7315912715399896</v>
      </c>
      <c r="L395" s="22">
        <f t="shared" si="55"/>
        <v>5.9543750656740155E-2</v>
      </c>
      <c r="M395" s="22">
        <f t="shared" si="56"/>
        <v>0.16586586716671431</v>
      </c>
      <c r="N395" s="23">
        <f>SUM((J395-AandeelFiets)^2,(K395-AandeelAuto)^2,(L395-AandeelBus)^2,(M395-AandeelTrein)^2)</f>
        <v>5.2793982280887948E-2</v>
      </c>
      <c r="O395" s="58" t="str">
        <f>IF($N395=LeastSquares,B395,"")</f>
        <v/>
      </c>
      <c r="P395" s="58" t="str">
        <f>IF($N395=LeastSquares,C395,"")</f>
        <v/>
      </c>
      <c r="Q395" s="58" t="str">
        <f>IF($N395=LeastSquares,D395,"")</f>
        <v/>
      </c>
    </row>
    <row r="396" spans="1:17" x14ac:dyDescent="0.25">
      <c r="A396">
        <v>394</v>
      </c>
      <c r="B396" s="51">
        <f t="shared" si="49"/>
        <v>3</v>
      </c>
      <c r="C396" s="51">
        <f t="shared" si="50"/>
        <v>9</v>
      </c>
      <c r="D396" s="51">
        <f t="shared" si="51"/>
        <v>4</v>
      </c>
      <c r="E396" s="14">
        <f>Alfa*($B396*V$3+$C396*V$4+$D396*V$5)</f>
        <v>0.89999999999999991</v>
      </c>
      <c r="F396" s="14">
        <f>Alfa*($B396*W$3+$C396*W$4+$D396*W$5)</f>
        <v>4.0340425531914894</v>
      </c>
      <c r="G396" s="14">
        <f>Alfa*($B396*X$3+$C396*X$4+$D396*X$5)</f>
        <v>1.3455319148936173</v>
      </c>
      <c r="H396" s="14">
        <f>Alfa*($B396*Y$3+$C396*Y$4+$D396*Y$5)</f>
        <v>2.4599999999999995</v>
      </c>
      <c r="I396" s="19">
        <f t="shared" si="52"/>
        <v>74.493452631494435</v>
      </c>
      <c r="J396" s="22">
        <f t="shared" si="53"/>
        <v>3.3017708594125159E-2</v>
      </c>
      <c r="K396" s="22">
        <f t="shared" si="54"/>
        <v>0.75830569415998428</v>
      </c>
      <c r="L396" s="22">
        <f t="shared" si="55"/>
        <v>5.1551224122397134E-2</v>
      </c>
      <c r="M396" s="22">
        <f t="shared" si="56"/>
        <v>0.15712537312349345</v>
      </c>
      <c r="N396" s="23">
        <f>SUM((J396-AandeelFiets)^2,(K396-AandeelAuto)^2,(L396-AandeelBus)^2,(M396-AandeelTrein)^2)</f>
        <v>6.6848908777098356E-2</v>
      </c>
      <c r="O396" s="58" t="str">
        <f>IF($N396=LeastSquares,B396,"")</f>
        <v/>
      </c>
      <c r="P396" s="58" t="str">
        <f>IF($N396=LeastSquares,C396,"")</f>
        <v/>
      </c>
      <c r="Q396" s="58" t="str">
        <f>IF($N396=LeastSquares,D396,"")</f>
        <v/>
      </c>
    </row>
    <row r="397" spans="1:17" x14ac:dyDescent="0.25">
      <c r="A397">
        <v>395</v>
      </c>
      <c r="B397" s="51">
        <f t="shared" si="49"/>
        <v>3</v>
      </c>
      <c r="C397" s="51">
        <f t="shared" si="50"/>
        <v>9</v>
      </c>
      <c r="D397" s="51">
        <f t="shared" si="51"/>
        <v>5</v>
      </c>
      <c r="E397" s="14">
        <f>Alfa*($B397*V$3+$C397*V$4+$D397*V$5)</f>
        <v>0.89999999999999991</v>
      </c>
      <c r="F397" s="14">
        <f>Alfa*($B397*W$3+$C397*W$4+$D397*W$5)</f>
        <v>4.3340425531914892</v>
      </c>
      <c r="G397" s="14">
        <f>Alfa*($B397*X$3+$C397*X$4+$D397*X$5)</f>
        <v>1.465531914893617</v>
      </c>
      <c r="H397" s="14">
        <f>Alfa*($B397*Y$3+$C397*Y$4+$D397*Y$5)</f>
        <v>2.6699999999999995</v>
      </c>
      <c r="I397" s="19">
        <f t="shared" si="52"/>
        <v>97.481334815293948</v>
      </c>
      <c r="J397" s="22">
        <f t="shared" si="53"/>
        <v>2.5231528844135809E-2</v>
      </c>
      <c r="K397" s="22">
        <f t="shared" si="54"/>
        <v>0.7822206878732223</v>
      </c>
      <c r="L397" s="22">
        <f t="shared" si="55"/>
        <v>4.4417177355225199E-2</v>
      </c>
      <c r="M397" s="22">
        <f t="shared" si="56"/>
        <v>0.1481306059274167</v>
      </c>
      <c r="N397" s="23">
        <f>SUM((J397-AandeelFiets)^2,(K397-AandeelAuto)^2,(L397-AandeelBus)^2,(M397-AandeelTrein)^2)</f>
        <v>8.0738003711720546E-2</v>
      </c>
      <c r="O397" s="58" t="str">
        <f>IF($N397=LeastSquares,B397,"")</f>
        <v/>
      </c>
      <c r="P397" s="58" t="str">
        <f>IF($N397=LeastSquares,C397,"")</f>
        <v/>
      </c>
      <c r="Q397" s="58" t="str">
        <f>IF($N397=LeastSquares,D397,"")</f>
        <v/>
      </c>
    </row>
    <row r="398" spans="1:17" x14ac:dyDescent="0.25">
      <c r="A398">
        <v>396</v>
      </c>
      <c r="B398" s="51">
        <f t="shared" si="49"/>
        <v>3</v>
      </c>
      <c r="C398" s="51">
        <f t="shared" si="50"/>
        <v>9</v>
      </c>
      <c r="D398" s="51">
        <f t="shared" si="51"/>
        <v>6</v>
      </c>
      <c r="E398" s="14">
        <f>Alfa*($B398*V$3+$C398*V$4+$D398*V$5)</f>
        <v>0.89999999999999991</v>
      </c>
      <c r="F398" s="14">
        <f>Alfa*($B398*W$3+$C398*W$4+$D398*W$5)</f>
        <v>4.6340425531914891</v>
      </c>
      <c r="G398" s="14">
        <f>Alfa*($B398*X$3+$C398*X$4+$D398*X$5)</f>
        <v>1.5855319148936171</v>
      </c>
      <c r="H398" s="14">
        <f>Alfa*($B398*Y$3+$C398*Y$4+$D398*Y$5)</f>
        <v>2.8799999999999994</v>
      </c>
      <c r="I398" s="19">
        <f t="shared" si="52"/>
        <v>128.08508517937827</v>
      </c>
      <c r="J398" s="22">
        <f t="shared" si="53"/>
        <v>1.920288461152498E-2</v>
      </c>
      <c r="K398" s="22">
        <f t="shared" si="54"/>
        <v>0.80360114768876867</v>
      </c>
      <c r="L398" s="22">
        <f t="shared" si="55"/>
        <v>3.8114409884727384E-2</v>
      </c>
      <c r="M398" s="22">
        <f t="shared" si="56"/>
        <v>0.13908155781497886</v>
      </c>
      <c r="N398" s="23">
        <f>SUM((J398-AandeelFiets)^2,(K398-AandeelAuto)^2,(L398-AandeelBus)^2,(M398-AandeelTrein)^2)</f>
        <v>9.4196143210520195E-2</v>
      </c>
      <c r="O398" s="58" t="str">
        <f>IF($N398=LeastSquares,B398,"")</f>
        <v/>
      </c>
      <c r="P398" s="58" t="str">
        <f>IF($N398=LeastSquares,C398,"")</f>
        <v/>
      </c>
      <c r="Q398" s="58" t="str">
        <f>IF($N398=LeastSquares,D398,"")</f>
        <v/>
      </c>
    </row>
    <row r="399" spans="1:17" x14ac:dyDescent="0.25">
      <c r="A399">
        <v>397</v>
      </c>
      <c r="B399" s="51">
        <f t="shared" si="49"/>
        <v>3</v>
      </c>
      <c r="C399" s="51">
        <f t="shared" si="50"/>
        <v>9</v>
      </c>
      <c r="D399" s="51">
        <f t="shared" si="51"/>
        <v>7</v>
      </c>
      <c r="E399" s="14">
        <f>Alfa*($B399*V$3+$C399*V$4+$D399*V$5)</f>
        <v>0.89999999999999991</v>
      </c>
      <c r="F399" s="14">
        <f>Alfa*($B399*W$3+$C399*W$4+$D399*W$5)</f>
        <v>4.9340425531914898</v>
      </c>
      <c r="G399" s="14">
        <f>Alfa*($B399*X$3+$C399*X$4+$D399*X$5)</f>
        <v>1.705531914893617</v>
      </c>
      <c r="H399" s="14">
        <f>Alfa*($B399*Y$3+$C399*Y$4+$D399*Y$5)</f>
        <v>3.0899999999999994</v>
      </c>
      <c r="I399" s="19">
        <f t="shared" si="52"/>
        <v>168.88104492125751</v>
      </c>
      <c r="J399" s="22">
        <f t="shared" si="53"/>
        <v>1.4564115897694524E-2</v>
      </c>
      <c r="K399" s="22">
        <f t="shared" si="54"/>
        <v>0.82270956568592357</v>
      </c>
      <c r="L399" s="22">
        <f t="shared" si="55"/>
        <v>3.2592839043309396E-2</v>
      </c>
      <c r="M399" s="22">
        <f t="shared" si="56"/>
        <v>0.13013347937307257</v>
      </c>
      <c r="N399" s="23">
        <f>SUM((J399-AandeelFiets)^2,(K399-AandeelAuto)^2,(L399-AandeelBus)^2,(M399-AandeelTrein)^2)</f>
        <v>0.10706284212413789</v>
      </c>
      <c r="O399" s="58" t="str">
        <f>IF($N399=LeastSquares,B399,"")</f>
        <v/>
      </c>
      <c r="P399" s="58" t="str">
        <f>IF($N399=LeastSquares,C399,"")</f>
        <v/>
      </c>
      <c r="Q399" s="58" t="str">
        <f>IF($N399=LeastSquares,D399,"")</f>
        <v/>
      </c>
    </row>
    <row r="400" spans="1:17" x14ac:dyDescent="0.25">
      <c r="A400">
        <v>398</v>
      </c>
      <c r="B400" s="51">
        <f t="shared" si="49"/>
        <v>3</v>
      </c>
      <c r="C400" s="51">
        <f t="shared" si="50"/>
        <v>9</v>
      </c>
      <c r="D400" s="51">
        <f t="shared" si="51"/>
        <v>8</v>
      </c>
      <c r="E400" s="14">
        <f>Alfa*($B400*V$3+$C400*V$4+$D400*V$5)</f>
        <v>0.89999999999999991</v>
      </c>
      <c r="F400" s="14">
        <f>Alfa*($B400*W$3+$C400*W$4+$D400*W$5)</f>
        <v>5.2340425531914896</v>
      </c>
      <c r="G400" s="14">
        <f>Alfa*($B400*X$3+$C400*X$4+$D400*X$5)</f>
        <v>1.8255319148936171</v>
      </c>
      <c r="H400" s="14">
        <f>Alfa*($B400*Y$3+$C400*Y$4+$D400*Y$5)</f>
        <v>3.3</v>
      </c>
      <c r="I400" s="19">
        <f t="shared" si="52"/>
        <v>223.32778901667541</v>
      </c>
      <c r="J400" s="22">
        <f t="shared" si="53"/>
        <v>1.1013421670391838E-2</v>
      </c>
      <c r="K400" s="22">
        <f t="shared" si="54"/>
        <v>0.8397945126078975</v>
      </c>
      <c r="L400" s="22">
        <f t="shared" si="55"/>
        <v>2.778917609460101E-2</v>
      </c>
      <c r="M400" s="22">
        <f t="shared" si="56"/>
        <v>0.12140288962710968</v>
      </c>
      <c r="N400" s="23">
        <f>SUM((J400-AandeelFiets)^2,(K400-AandeelAuto)^2,(L400-AandeelBus)^2,(M400-AandeelTrein)^2)</f>
        <v>0.11925016460105503</v>
      </c>
      <c r="O400" s="58" t="str">
        <f>IF($N400=LeastSquares,B400,"")</f>
        <v/>
      </c>
      <c r="P400" s="58" t="str">
        <f>IF($N400=LeastSquares,C400,"")</f>
        <v/>
      </c>
      <c r="Q400" s="58" t="str">
        <f>IF($N400=LeastSquares,D400,"")</f>
        <v/>
      </c>
    </row>
    <row r="401" spans="1:17" x14ac:dyDescent="0.25">
      <c r="A401">
        <v>399</v>
      </c>
      <c r="B401" s="51">
        <f t="shared" si="49"/>
        <v>3</v>
      </c>
      <c r="C401" s="51">
        <f t="shared" si="50"/>
        <v>9</v>
      </c>
      <c r="D401" s="51">
        <f t="shared" si="51"/>
        <v>9</v>
      </c>
      <c r="E401" s="14">
        <f>Alfa*($B401*V$3+$C401*V$4+$D401*V$5)</f>
        <v>0.89999999999999991</v>
      </c>
      <c r="F401" s="14">
        <f>Alfa*($B401*W$3+$C401*W$4+$D401*W$5)</f>
        <v>5.5340425531914894</v>
      </c>
      <c r="G401" s="14">
        <f>Alfa*($B401*X$3+$C401*X$4+$D401*X$5)</f>
        <v>1.9455319148936172</v>
      </c>
      <c r="H401" s="14">
        <f>Alfa*($B401*Y$3+$C401*Y$4+$D401*Y$5)</f>
        <v>3.51</v>
      </c>
      <c r="I401" s="19">
        <f t="shared" si="52"/>
        <v>296.07050302914041</v>
      </c>
      <c r="J401" s="22">
        <f t="shared" si="53"/>
        <v>8.3074912427695165E-3</v>
      </c>
      <c r="K401" s="22">
        <f t="shared" si="54"/>
        <v>0.85508443658638367</v>
      </c>
      <c r="L401" s="22">
        <f t="shared" si="55"/>
        <v>2.3634076309283946E-2</v>
      </c>
      <c r="M401" s="22">
        <f t="shared" si="56"/>
        <v>0.11297399586156273</v>
      </c>
      <c r="N401" s="23">
        <f>SUM((J401-AandeelFiets)^2,(K401-AandeelAuto)^2,(L401-AandeelBus)^2,(M401-AandeelTrein)^2)</f>
        <v>0.1307188171494314</v>
      </c>
      <c r="O401" s="58" t="str">
        <f>IF($N401=LeastSquares,B401,"")</f>
        <v/>
      </c>
      <c r="P401" s="58" t="str">
        <f>IF($N401=LeastSquares,C401,"")</f>
        <v/>
      </c>
      <c r="Q401" s="58" t="str">
        <f>IF($N401=LeastSquares,D401,"")</f>
        <v/>
      </c>
    </row>
    <row r="402" spans="1:17" x14ac:dyDescent="0.25">
      <c r="A402">
        <v>400</v>
      </c>
      <c r="B402" s="51">
        <f t="shared" si="49"/>
        <v>4</v>
      </c>
      <c r="C402" s="51">
        <f t="shared" si="50"/>
        <v>0</v>
      </c>
      <c r="D402" s="51">
        <f t="shared" si="51"/>
        <v>0</v>
      </c>
      <c r="E402" s="14">
        <f>Alfa*($B402*V$3+$C402*V$4+$D402*V$5)</f>
        <v>1.2</v>
      </c>
      <c r="F402" s="14">
        <f>Alfa*($B402*W$3+$C402*W$4+$D402*W$5)</f>
        <v>0.17872340425531916</v>
      </c>
      <c r="G402" s="14">
        <f>Alfa*($B402*X$3+$C402*X$4+$D402*X$5)</f>
        <v>0.43404255319148938</v>
      </c>
      <c r="H402" s="14">
        <f>Alfa*($B402*Y$3+$C402*Y$4+$D402*Y$5)</f>
        <v>0</v>
      </c>
      <c r="I402" s="19">
        <f t="shared" si="52"/>
        <v>7.0592914453152744</v>
      </c>
      <c r="J402" s="22">
        <f t="shared" si="53"/>
        <v>0.47031872085970633</v>
      </c>
      <c r="K402" s="22">
        <f t="shared" si="54"/>
        <v>0.16937818546359579</v>
      </c>
      <c r="L402" s="22">
        <f t="shared" si="55"/>
        <v>0.21864581719980369</v>
      </c>
      <c r="M402" s="22">
        <f t="shared" si="56"/>
        <v>0.14165727647689422</v>
      </c>
      <c r="N402" s="23">
        <f>SUM((J402-AandeelFiets)^2,(K402-AandeelAuto)^2,(L402-AandeelBus)^2,(M402-AandeelTrein)^2)</f>
        <v>0.24513175255705733</v>
      </c>
      <c r="O402" s="58" t="str">
        <f>IF($N402=LeastSquares,B402,"")</f>
        <v/>
      </c>
      <c r="P402" s="58" t="str">
        <f>IF($N402=LeastSquares,C402,"")</f>
        <v/>
      </c>
      <c r="Q402" s="58" t="str">
        <f>IF($N402=LeastSquares,D402,"")</f>
        <v/>
      </c>
    </row>
    <row r="403" spans="1:17" x14ac:dyDescent="0.25">
      <c r="A403">
        <v>401</v>
      </c>
      <c r="B403" s="51">
        <f t="shared" si="49"/>
        <v>4</v>
      </c>
      <c r="C403" s="51">
        <f t="shared" si="50"/>
        <v>0</v>
      </c>
      <c r="D403" s="51">
        <f t="shared" si="51"/>
        <v>1</v>
      </c>
      <c r="E403" s="14">
        <f>Alfa*($B403*V$3+$C403*V$4+$D403*V$5)</f>
        <v>1.2</v>
      </c>
      <c r="F403" s="14">
        <f>Alfa*($B403*W$3+$C403*W$4+$D403*W$5)</f>
        <v>0.47872340425531912</v>
      </c>
      <c r="G403" s="14">
        <f>Alfa*($B403*X$3+$C403*X$4+$D403*X$5)</f>
        <v>0.55404255319148943</v>
      </c>
      <c r="H403" s="14">
        <f>Alfa*($B403*Y$3+$C403*Y$4+$D403*Y$5)</f>
        <v>0.21</v>
      </c>
      <c r="I403" s="19">
        <f t="shared" si="52"/>
        <v>7.9080815945819376</v>
      </c>
      <c r="J403" s="22">
        <f t="shared" si="53"/>
        <v>0.41983847574502242</v>
      </c>
      <c r="K403" s="22">
        <f t="shared" si="54"/>
        <v>0.20409660996532275</v>
      </c>
      <c r="L403" s="22">
        <f t="shared" si="55"/>
        <v>0.22006272270857999</v>
      </c>
      <c r="M403" s="22">
        <f t="shared" si="56"/>
        <v>0.15600219158107484</v>
      </c>
      <c r="N403" s="23">
        <f>SUM((J403-AandeelFiets)^2,(K403-AandeelAuto)^2,(L403-AandeelBus)^2,(M403-AandeelTrein)^2)</f>
        <v>0.19209695014808684</v>
      </c>
      <c r="O403" s="58" t="str">
        <f>IF($N403=LeastSquares,B403,"")</f>
        <v/>
      </c>
      <c r="P403" s="58" t="str">
        <f>IF($N403=LeastSquares,C403,"")</f>
        <v/>
      </c>
      <c r="Q403" s="58" t="str">
        <f>IF($N403=LeastSquares,D403,"")</f>
        <v/>
      </c>
    </row>
    <row r="404" spans="1:17" x14ac:dyDescent="0.25">
      <c r="A404">
        <v>402</v>
      </c>
      <c r="B404" s="51">
        <f t="shared" si="49"/>
        <v>4</v>
      </c>
      <c r="C404" s="51">
        <f t="shared" si="50"/>
        <v>0</v>
      </c>
      <c r="D404" s="51">
        <f t="shared" si="51"/>
        <v>2</v>
      </c>
      <c r="E404" s="14">
        <f>Alfa*($B404*V$3+$C404*V$4+$D404*V$5)</f>
        <v>1.2</v>
      </c>
      <c r="F404" s="14">
        <f>Alfa*($B404*W$3+$C404*W$4+$D404*W$5)</f>
        <v>0.77872340425531916</v>
      </c>
      <c r="G404" s="14">
        <f>Alfa*($B404*X$3+$C404*X$4+$D404*X$5)</f>
        <v>0.67404255319148942</v>
      </c>
      <c r="H404" s="14">
        <f>Alfa*($B404*Y$3+$C404*Y$4+$D404*Y$5)</f>
        <v>0.42</v>
      </c>
      <c r="I404" s="19">
        <f t="shared" si="52"/>
        <v>8.9829210812517939</v>
      </c>
      <c r="J404" s="22">
        <f t="shared" si="53"/>
        <v>0.36960326075511735</v>
      </c>
      <c r="K404" s="22">
        <f t="shared" si="54"/>
        <v>0.24253682787517272</v>
      </c>
      <c r="L404" s="22">
        <f t="shared" si="55"/>
        <v>0.21843155484155222</v>
      </c>
      <c r="M404" s="22">
        <f t="shared" si="56"/>
        <v>0.1694283565281578</v>
      </c>
      <c r="N404" s="23">
        <f>SUM((J404-AandeelFiets)^2,(K404-AandeelAuto)^2,(L404-AandeelBus)^2,(M404-AandeelTrein)^2)</f>
        <v>0.14415272881248412</v>
      </c>
      <c r="O404" s="58" t="str">
        <f>IF($N404=LeastSquares,B404,"")</f>
        <v/>
      </c>
      <c r="P404" s="58" t="str">
        <f>IF($N404=LeastSquares,C404,"")</f>
        <v/>
      </c>
      <c r="Q404" s="58" t="str">
        <f>IF($N404=LeastSquares,D404,"")</f>
        <v/>
      </c>
    </row>
    <row r="405" spans="1:17" x14ac:dyDescent="0.25">
      <c r="A405">
        <v>403</v>
      </c>
      <c r="B405" s="51">
        <f t="shared" si="49"/>
        <v>4</v>
      </c>
      <c r="C405" s="51">
        <f t="shared" si="50"/>
        <v>0</v>
      </c>
      <c r="D405" s="51">
        <f t="shared" si="51"/>
        <v>3</v>
      </c>
      <c r="E405" s="14">
        <f>Alfa*($B405*V$3+$C405*V$4+$D405*V$5)</f>
        <v>1.2</v>
      </c>
      <c r="F405" s="14">
        <f>Alfa*($B405*W$3+$C405*W$4+$D405*W$5)</f>
        <v>1.0787234042553191</v>
      </c>
      <c r="G405" s="14">
        <f>Alfa*($B405*X$3+$C405*X$4+$D405*X$5)</f>
        <v>0.79404255319148931</v>
      </c>
      <c r="H405" s="14">
        <f>Alfa*($B405*Y$3+$C405*Y$4+$D405*Y$5)</f>
        <v>0.62999999999999989</v>
      </c>
      <c r="I405" s="19">
        <f t="shared" si="52"/>
        <v>10.350972088137702</v>
      </c>
      <c r="J405" s="22">
        <f t="shared" si="53"/>
        <v>0.32075411801577824</v>
      </c>
      <c r="K405" s="22">
        <f t="shared" si="54"/>
        <v>0.28412044386614166</v>
      </c>
      <c r="L405" s="22">
        <f t="shared" si="55"/>
        <v>0.21373082481252401</v>
      </c>
      <c r="M405" s="22">
        <f t="shared" si="56"/>
        <v>0.18139461330555609</v>
      </c>
      <c r="N405" s="23">
        <f>SUM((J405-AandeelFiets)^2,(K405-AandeelAuto)^2,(L405-AandeelBus)^2,(M405-AandeelTrein)^2)</f>
        <v>0.10266193946718308</v>
      </c>
      <c r="O405" s="58" t="str">
        <f>IF($N405=LeastSquares,B405,"")</f>
        <v/>
      </c>
      <c r="P405" s="58" t="str">
        <f>IF($N405=LeastSquares,C405,"")</f>
        <v/>
      </c>
      <c r="Q405" s="58" t="str">
        <f>IF($N405=LeastSquares,D405,"")</f>
        <v/>
      </c>
    </row>
    <row r="406" spans="1:17" x14ac:dyDescent="0.25">
      <c r="A406">
        <v>404</v>
      </c>
      <c r="B406" s="51">
        <f t="shared" si="49"/>
        <v>4</v>
      </c>
      <c r="C406" s="51">
        <f t="shared" si="50"/>
        <v>0</v>
      </c>
      <c r="D406" s="51">
        <f t="shared" si="51"/>
        <v>4</v>
      </c>
      <c r="E406" s="14">
        <f>Alfa*($B406*V$3+$C406*V$4+$D406*V$5)</f>
        <v>1.2</v>
      </c>
      <c r="F406" s="14">
        <f>Alfa*($B406*W$3+$C406*W$4+$D406*W$5)</f>
        <v>1.3787234042553191</v>
      </c>
      <c r="G406" s="14">
        <f>Alfa*($B406*X$3+$C406*X$4+$D406*X$5)</f>
        <v>0.91404255319148942</v>
      </c>
      <c r="H406" s="14">
        <f>Alfa*($B406*Y$3+$C406*Y$4+$D406*Y$5)</f>
        <v>0.84</v>
      </c>
      <c r="I406" s="19">
        <f t="shared" si="52"/>
        <v>12.100700288519047</v>
      </c>
      <c r="J406" s="22">
        <f t="shared" si="53"/>
        <v>0.27437394890993388</v>
      </c>
      <c r="K406" s="22">
        <f t="shared" si="54"/>
        <v>0.32806618029555412</v>
      </c>
      <c r="L406" s="22">
        <f t="shared" si="55"/>
        <v>0.20613566214942855</v>
      </c>
      <c r="M406" s="22">
        <f t="shared" si="56"/>
        <v>0.19142420864508344</v>
      </c>
      <c r="N406" s="23">
        <f>SUM((J406-AandeelFiets)^2,(K406-AandeelAuto)^2,(L406-AandeelBus)^2,(M406-AandeelTrein)^2)</f>
        <v>6.8555374722549245E-2</v>
      </c>
      <c r="O406" s="58" t="str">
        <f>IF($N406=LeastSquares,B406,"")</f>
        <v/>
      </c>
      <c r="P406" s="58" t="str">
        <f>IF($N406=LeastSquares,C406,"")</f>
        <v/>
      </c>
      <c r="Q406" s="58" t="str">
        <f>IF($N406=LeastSquares,D406,"")</f>
        <v/>
      </c>
    </row>
    <row r="407" spans="1:17" x14ac:dyDescent="0.25">
      <c r="A407">
        <v>405</v>
      </c>
      <c r="B407" s="51">
        <f t="shared" si="49"/>
        <v>4</v>
      </c>
      <c r="C407" s="51">
        <f t="shared" si="50"/>
        <v>0</v>
      </c>
      <c r="D407" s="51">
        <f t="shared" si="51"/>
        <v>5</v>
      </c>
      <c r="E407" s="14">
        <f>Alfa*($B407*V$3+$C407*V$4+$D407*V$5)</f>
        <v>1.2</v>
      </c>
      <c r="F407" s="14">
        <f>Alfa*($B407*W$3+$C407*W$4+$D407*W$5)</f>
        <v>1.6787234042553192</v>
      </c>
      <c r="G407" s="14">
        <f>Alfa*($B407*X$3+$C407*X$4+$D407*X$5)</f>
        <v>1.0340425531914892</v>
      </c>
      <c r="H407" s="14">
        <f>Alfa*($B407*Y$3+$C407*Y$4+$D407*Y$5)</f>
        <v>1.05</v>
      </c>
      <c r="I407" s="19">
        <f t="shared" si="52"/>
        <v>14.34889094729721</v>
      </c>
      <c r="J407" s="22">
        <f t="shared" si="53"/>
        <v>0.23138491573538175</v>
      </c>
      <c r="K407" s="22">
        <f t="shared" si="54"/>
        <v>0.37345817980903323</v>
      </c>
      <c r="L407" s="22">
        <f t="shared" si="55"/>
        <v>0.196002061857702</v>
      </c>
      <c r="M407" s="22">
        <f t="shared" si="56"/>
        <v>0.19915484259788296</v>
      </c>
      <c r="N407" s="23">
        <f>SUM((J407-AandeelFiets)^2,(K407-AandeelAuto)^2,(L407-AandeelBus)^2,(M407-AandeelTrein)^2)</f>
        <v>4.2244537261666534E-2</v>
      </c>
      <c r="O407" s="58" t="str">
        <f>IF($N407=LeastSquares,B407,"")</f>
        <v/>
      </c>
      <c r="P407" s="58" t="str">
        <f>IF($N407=LeastSquares,C407,"")</f>
        <v/>
      </c>
      <c r="Q407" s="58" t="str">
        <f>IF($N407=LeastSquares,D407,"")</f>
        <v/>
      </c>
    </row>
    <row r="408" spans="1:17" x14ac:dyDescent="0.25">
      <c r="A408">
        <v>406</v>
      </c>
      <c r="B408" s="51">
        <f t="shared" si="49"/>
        <v>4</v>
      </c>
      <c r="C408" s="51">
        <f t="shared" si="50"/>
        <v>0</v>
      </c>
      <c r="D408" s="51">
        <f t="shared" si="51"/>
        <v>6</v>
      </c>
      <c r="E408" s="14">
        <f>Alfa*($B408*V$3+$C408*V$4+$D408*V$5)</f>
        <v>1.2</v>
      </c>
      <c r="F408" s="14">
        <f>Alfa*($B408*W$3+$C408*W$4+$D408*W$5)</f>
        <v>1.9787234042553192</v>
      </c>
      <c r="G408" s="14">
        <f>Alfa*($B408*X$3+$C408*X$4+$D408*X$5)</f>
        <v>1.1540425531914893</v>
      </c>
      <c r="H408" s="14">
        <f>Alfa*($B408*Y$3+$C408*Y$4+$D408*Y$5)</f>
        <v>1.2599999999999998</v>
      </c>
      <c r="I408" s="19">
        <f t="shared" si="52"/>
        <v>17.250027152907606</v>
      </c>
      <c r="J408" s="22">
        <f t="shared" si="53"/>
        <v>0.19247024328172838</v>
      </c>
      <c r="K408" s="22">
        <f t="shared" si="54"/>
        <v>0.41933283729896403</v>
      </c>
      <c r="L408" s="22">
        <f t="shared" si="55"/>
        <v>0.18382498098029187</v>
      </c>
      <c r="M408" s="22">
        <f t="shared" si="56"/>
        <v>0.20437193843901563</v>
      </c>
      <c r="N408" s="23">
        <f>SUM((J408-AandeelFiets)^2,(K408-AandeelAuto)^2,(L408-AandeelBus)^2,(M408-AandeelTrein)^2)</f>
        <v>2.3621316359449494E-2</v>
      </c>
      <c r="O408" s="58" t="str">
        <f>IF($N408=LeastSquares,B408,"")</f>
        <v/>
      </c>
      <c r="P408" s="58" t="str">
        <f>IF($N408=LeastSquares,C408,"")</f>
        <v/>
      </c>
      <c r="Q408" s="58" t="str">
        <f>IF($N408=LeastSquares,D408,"")</f>
        <v/>
      </c>
    </row>
    <row r="409" spans="1:17" x14ac:dyDescent="0.25">
      <c r="A409">
        <v>407</v>
      </c>
      <c r="B409" s="51">
        <f t="shared" si="49"/>
        <v>4</v>
      </c>
      <c r="C409" s="51">
        <f t="shared" si="50"/>
        <v>0</v>
      </c>
      <c r="D409" s="51">
        <f t="shared" si="51"/>
        <v>7</v>
      </c>
      <c r="E409" s="14">
        <f>Alfa*($B409*V$3+$C409*V$4+$D409*V$5)</f>
        <v>1.2</v>
      </c>
      <c r="F409" s="14">
        <f>Alfa*($B409*W$3+$C409*W$4+$D409*W$5)</f>
        <v>2.2787234042553193</v>
      </c>
      <c r="G409" s="14">
        <f>Alfa*($B409*X$3+$C409*X$4+$D409*X$5)</f>
        <v>1.2740425531914894</v>
      </c>
      <c r="H409" s="14">
        <f>Alfa*($B409*Y$3+$C409*Y$4+$D409*Y$5)</f>
        <v>1.4699999999999998</v>
      </c>
      <c r="I409" s="19">
        <f t="shared" si="52"/>
        <v>21.008836201483373</v>
      </c>
      <c r="J409" s="22">
        <f t="shared" si="53"/>
        <v>0.1580343095112581</v>
      </c>
      <c r="K409" s="22">
        <f t="shared" si="54"/>
        <v>0.46476670151555222</v>
      </c>
      <c r="L409" s="22">
        <f t="shared" si="55"/>
        <v>0.1701796615172666</v>
      </c>
      <c r="M409" s="22">
        <f t="shared" si="56"/>
        <v>0.20701932745592316</v>
      </c>
      <c r="N409" s="23">
        <f>SUM((J409-AandeelFiets)^2,(K409-AandeelAuto)^2,(L409-AandeelBus)^2,(M409-AandeelTrein)^2)</f>
        <v>1.213670850380613E-2</v>
      </c>
      <c r="O409" s="58" t="str">
        <f>IF($N409=LeastSquares,B409,"")</f>
        <v/>
      </c>
      <c r="P409" s="58" t="str">
        <f>IF($N409=LeastSquares,C409,"")</f>
        <v/>
      </c>
      <c r="Q409" s="58" t="str">
        <f>IF($N409=LeastSquares,D409,"")</f>
        <v/>
      </c>
    </row>
    <row r="410" spans="1:17" x14ac:dyDescent="0.25">
      <c r="A410">
        <v>408</v>
      </c>
      <c r="B410" s="51">
        <f t="shared" si="49"/>
        <v>4</v>
      </c>
      <c r="C410" s="51">
        <f t="shared" si="50"/>
        <v>0</v>
      </c>
      <c r="D410" s="51">
        <f t="shared" si="51"/>
        <v>8</v>
      </c>
      <c r="E410" s="14">
        <f>Alfa*($B410*V$3+$C410*V$4+$D410*V$5)</f>
        <v>1.2</v>
      </c>
      <c r="F410" s="14">
        <f>Alfa*($B410*W$3+$C410*W$4+$D410*W$5)</f>
        <v>2.5787234042553191</v>
      </c>
      <c r="G410" s="14">
        <f>Alfa*($B410*X$3+$C410*X$4+$D410*X$5)</f>
        <v>1.3940425531914893</v>
      </c>
      <c r="H410" s="14">
        <f>Alfa*($B410*Y$3+$C410*Y$4+$D410*Y$5)</f>
        <v>1.68</v>
      </c>
      <c r="I410" s="19">
        <f t="shared" si="52"/>
        <v>25.897087540146511</v>
      </c>
      <c r="J410" s="22">
        <f t="shared" si="53"/>
        <v>0.12820425916966893</v>
      </c>
      <c r="K410" s="22">
        <f t="shared" si="54"/>
        <v>0.50894918117339993</v>
      </c>
      <c r="L410" s="22">
        <f t="shared" si="55"/>
        <v>0.15565893816072562</v>
      </c>
      <c r="M410" s="22">
        <f t="shared" si="56"/>
        <v>0.20718762149620548</v>
      </c>
      <c r="N410" s="23">
        <f>SUM((J410-AandeelFiets)^2,(K410-AandeelAuto)^2,(L410-AandeelBus)^2,(M410-AandeelTrein)^2)</f>
        <v>6.9302851711101655E-3</v>
      </c>
      <c r="O410" s="58" t="str">
        <f>IF($N410=LeastSquares,B410,"")</f>
        <v/>
      </c>
      <c r="P410" s="58" t="str">
        <f>IF($N410=LeastSquares,C410,"")</f>
        <v/>
      </c>
      <c r="Q410" s="58" t="str">
        <f>IF($N410=LeastSquares,D410,"")</f>
        <v/>
      </c>
    </row>
    <row r="411" spans="1:17" x14ac:dyDescent="0.25">
      <c r="A411">
        <v>409</v>
      </c>
      <c r="B411" s="51">
        <f t="shared" si="49"/>
        <v>4</v>
      </c>
      <c r="C411" s="51">
        <f t="shared" si="50"/>
        <v>0</v>
      </c>
      <c r="D411" s="51">
        <f t="shared" si="51"/>
        <v>9</v>
      </c>
      <c r="E411" s="14">
        <f>Alfa*($B411*V$3+$C411*V$4+$D411*V$5)</f>
        <v>1.2</v>
      </c>
      <c r="F411" s="14">
        <f>Alfa*($B411*W$3+$C411*W$4+$D411*W$5)</f>
        <v>2.8787234042553194</v>
      </c>
      <c r="G411" s="14">
        <f>Alfa*($B411*X$3+$C411*X$4+$D411*X$5)</f>
        <v>1.5140425531914894</v>
      </c>
      <c r="H411" s="14">
        <f>Alfa*($B411*Y$3+$C411*Y$4+$D411*Y$5)</f>
        <v>1.89</v>
      </c>
      <c r="I411" s="19">
        <f t="shared" si="52"/>
        <v>32.27609905049119</v>
      </c>
      <c r="J411" s="22">
        <f t="shared" si="53"/>
        <v>0.1028661151876723</v>
      </c>
      <c r="K411" s="22">
        <f t="shared" si="54"/>
        <v>0.55122975165618138</v>
      </c>
      <c r="L411" s="22">
        <f t="shared" si="55"/>
        <v>0.14081836146211194</v>
      </c>
      <c r="M411" s="22">
        <f t="shared" si="56"/>
        <v>0.20508577169403441</v>
      </c>
      <c r="N411" s="23">
        <f>SUM((J411-AandeelFiets)^2,(K411-AandeelAuto)^2,(L411-AandeelBus)^2,(M411-AandeelTrein)^2)</f>
        <v>6.9746017623445143E-3</v>
      </c>
      <c r="O411" s="58" t="str">
        <f>IF($N411=LeastSquares,B411,"")</f>
        <v/>
      </c>
      <c r="P411" s="58" t="str">
        <f>IF($N411=LeastSquares,C411,"")</f>
        <v/>
      </c>
      <c r="Q411" s="58" t="str">
        <f>IF($N411=LeastSquares,D411,"")</f>
        <v/>
      </c>
    </row>
    <row r="412" spans="1:17" x14ac:dyDescent="0.25">
      <c r="A412">
        <v>410</v>
      </c>
      <c r="B412" s="51">
        <f t="shared" si="49"/>
        <v>4</v>
      </c>
      <c r="C412" s="51">
        <f t="shared" si="50"/>
        <v>1</v>
      </c>
      <c r="D412" s="51">
        <f t="shared" si="51"/>
        <v>0</v>
      </c>
      <c r="E412" s="14">
        <f>Alfa*($B412*V$3+$C412*V$4+$D412*V$5)</f>
        <v>1.2</v>
      </c>
      <c r="F412" s="14">
        <f>Alfa*($B412*W$3+$C412*W$4+$D412*W$5)</f>
        <v>0.47872340425531912</v>
      </c>
      <c r="G412" s="14">
        <f>Alfa*($B412*X$3+$C412*X$4+$D412*X$5)</f>
        <v>0.49404255319148938</v>
      </c>
      <c r="H412" s="14">
        <f>Alfa*($B412*Y$3+$C412*Y$4+$D412*Y$5)</f>
        <v>0.18</v>
      </c>
      <c r="I412" s="19">
        <f t="shared" si="52"/>
        <v>7.7702752315814374</v>
      </c>
      <c r="J412" s="22">
        <f t="shared" si="53"/>
        <v>0.42728433984452618</v>
      </c>
      <c r="K412" s="22">
        <f t="shared" si="54"/>
        <v>0.20771627731066189</v>
      </c>
      <c r="L412" s="22">
        <f t="shared" si="55"/>
        <v>0.21092281188168169</v>
      </c>
      <c r="M412" s="22">
        <f t="shared" si="56"/>
        <v>0.15407657096313018</v>
      </c>
      <c r="N412" s="23">
        <f>SUM((J412-AandeelFiets)^2,(K412-AandeelAuto)^2,(L412-AandeelBus)^2,(M412-AandeelTrein)^2)</f>
        <v>0.19165542307933187</v>
      </c>
      <c r="O412" s="58" t="str">
        <f>IF($N412=LeastSquares,B412,"")</f>
        <v/>
      </c>
      <c r="P412" s="58" t="str">
        <f>IF($N412=LeastSquares,C412,"")</f>
        <v/>
      </c>
      <c r="Q412" s="58" t="str">
        <f>IF($N412=LeastSquares,D412,"")</f>
        <v/>
      </c>
    </row>
    <row r="413" spans="1:17" x14ac:dyDescent="0.25">
      <c r="A413">
        <v>411</v>
      </c>
      <c r="B413" s="51">
        <f t="shared" si="49"/>
        <v>4</v>
      </c>
      <c r="C413" s="51">
        <f t="shared" si="50"/>
        <v>1</v>
      </c>
      <c r="D413" s="51">
        <f t="shared" si="51"/>
        <v>1</v>
      </c>
      <c r="E413" s="14">
        <f>Alfa*($B413*V$3+$C413*V$4+$D413*V$5)</f>
        <v>1.2</v>
      </c>
      <c r="F413" s="14">
        <f>Alfa*($B413*W$3+$C413*W$4+$D413*W$5)</f>
        <v>0.77872340425531916</v>
      </c>
      <c r="G413" s="14">
        <f>Alfa*($B413*X$3+$C413*X$4+$D413*X$5)</f>
        <v>0.61404255319148937</v>
      </c>
      <c r="H413" s="14">
        <f>Alfa*($B413*Y$3+$C413*Y$4+$D413*Y$5)</f>
        <v>0.38999999999999996</v>
      </c>
      <c r="I413" s="19">
        <f t="shared" si="52"/>
        <v>8.8236733999929129</v>
      </c>
      <c r="J413" s="22">
        <f t="shared" si="53"/>
        <v>0.37627377762409181</v>
      </c>
      <c r="K413" s="22">
        <f t="shared" si="54"/>
        <v>0.2469140782229742</v>
      </c>
      <c r="L413" s="22">
        <f t="shared" si="55"/>
        <v>0.2094237190686794</v>
      </c>
      <c r="M413" s="22">
        <f t="shared" si="56"/>
        <v>0.16738842508425444</v>
      </c>
      <c r="N413" s="23">
        <f>SUM((J413-AandeelFiets)^2,(K413-AandeelAuto)^2,(L413-AandeelBus)^2,(M413-AandeelTrein)^2)</f>
        <v>0.14246113767204244</v>
      </c>
      <c r="O413" s="58" t="str">
        <f>IF($N413=LeastSquares,B413,"")</f>
        <v/>
      </c>
      <c r="P413" s="58" t="str">
        <f>IF($N413=LeastSquares,C413,"")</f>
        <v/>
      </c>
      <c r="Q413" s="58" t="str">
        <f>IF($N413=LeastSquares,D413,"")</f>
        <v/>
      </c>
    </row>
    <row r="414" spans="1:17" x14ac:dyDescent="0.25">
      <c r="A414">
        <v>412</v>
      </c>
      <c r="B414" s="51">
        <f t="shared" si="49"/>
        <v>4</v>
      </c>
      <c r="C414" s="51">
        <f t="shared" si="50"/>
        <v>1</v>
      </c>
      <c r="D414" s="51">
        <f t="shared" si="51"/>
        <v>2</v>
      </c>
      <c r="E414" s="14">
        <f>Alfa*($B414*V$3+$C414*V$4+$D414*V$5)</f>
        <v>1.2</v>
      </c>
      <c r="F414" s="14">
        <f>Alfa*($B414*W$3+$C414*W$4+$D414*W$5)</f>
        <v>1.0787234042553191</v>
      </c>
      <c r="G414" s="14">
        <f>Alfa*($B414*X$3+$C414*X$4+$D414*X$5)</f>
        <v>0.73404255319148926</v>
      </c>
      <c r="H414" s="14">
        <f>Alfa*($B414*Y$3+$C414*Y$4+$D414*Y$5)</f>
        <v>0.6</v>
      </c>
      <c r="I414" s="19">
        <f t="shared" si="52"/>
        <v>10.166644717262134</v>
      </c>
      <c r="J414" s="22">
        <f t="shared" si="53"/>
        <v>0.32656958269617303</v>
      </c>
      <c r="K414" s="22">
        <f t="shared" si="54"/>
        <v>0.28927171804619867</v>
      </c>
      <c r="L414" s="22">
        <f t="shared" si="55"/>
        <v>0.20493351227959811</v>
      </c>
      <c r="M414" s="22">
        <f t="shared" si="56"/>
        <v>0.17922518697803019</v>
      </c>
      <c r="N414" s="23">
        <f>SUM((J414-AandeelFiets)^2,(K414-AandeelAuto)^2,(L414-AandeelBus)^2,(M414-AandeelTrein)^2)</f>
        <v>0.10007658055872358</v>
      </c>
      <c r="O414" s="58" t="str">
        <f>IF($N414=LeastSquares,B414,"")</f>
        <v/>
      </c>
      <c r="P414" s="58" t="str">
        <f>IF($N414=LeastSquares,C414,"")</f>
        <v/>
      </c>
      <c r="Q414" s="58" t="str">
        <f>IF($N414=LeastSquares,D414,"")</f>
        <v/>
      </c>
    </row>
    <row r="415" spans="1:17" x14ac:dyDescent="0.25">
      <c r="A415">
        <v>413</v>
      </c>
      <c r="B415" s="51">
        <f t="shared" si="49"/>
        <v>4</v>
      </c>
      <c r="C415" s="51">
        <f t="shared" si="50"/>
        <v>1</v>
      </c>
      <c r="D415" s="51">
        <f t="shared" si="51"/>
        <v>3</v>
      </c>
      <c r="E415" s="14">
        <f>Alfa*($B415*V$3+$C415*V$4+$D415*V$5)</f>
        <v>1.2</v>
      </c>
      <c r="F415" s="14">
        <f>Alfa*($B415*W$3+$C415*W$4+$D415*W$5)</f>
        <v>1.3787234042553191</v>
      </c>
      <c r="G415" s="14">
        <f>Alfa*($B415*X$3+$C415*X$4+$D415*X$5)</f>
        <v>0.85404255319148936</v>
      </c>
      <c r="H415" s="14">
        <f>Alfa*($B415*Y$3+$C415*Y$4+$D415*Y$5)</f>
        <v>0.80999999999999994</v>
      </c>
      <c r="I415" s="19">
        <f t="shared" si="52"/>
        <v>11.886979574061106</v>
      </c>
      <c r="J415" s="22">
        <f t="shared" si="53"/>
        <v>0.27930702682298392</v>
      </c>
      <c r="K415" s="22">
        <f t="shared" si="54"/>
        <v>0.33396461210536826</v>
      </c>
      <c r="L415" s="22">
        <f t="shared" si="55"/>
        <v>0.19762161846550325</v>
      </c>
      <c r="M415" s="22">
        <f t="shared" si="56"/>
        <v>0.18910674260614455</v>
      </c>
      <c r="N415" s="23">
        <f>SUM((J415-AandeelFiets)^2,(K415-AandeelAuto)^2,(L415-AandeelBus)^2,(M415-AandeelTrein)^2)</f>
        <v>6.5491633054009041E-2</v>
      </c>
      <c r="O415" s="58" t="str">
        <f>IF($N415=LeastSquares,B415,"")</f>
        <v/>
      </c>
      <c r="P415" s="58" t="str">
        <f>IF($N415=LeastSquares,C415,"")</f>
        <v/>
      </c>
      <c r="Q415" s="58" t="str">
        <f>IF($N415=LeastSquares,D415,"")</f>
        <v/>
      </c>
    </row>
    <row r="416" spans="1:17" x14ac:dyDescent="0.25">
      <c r="A416">
        <v>414</v>
      </c>
      <c r="B416" s="51">
        <f t="shared" si="49"/>
        <v>4</v>
      </c>
      <c r="C416" s="51">
        <f t="shared" si="50"/>
        <v>1</v>
      </c>
      <c r="D416" s="51">
        <f t="shared" si="51"/>
        <v>4</v>
      </c>
      <c r="E416" s="14">
        <f>Alfa*($B416*V$3+$C416*V$4+$D416*V$5)</f>
        <v>1.2</v>
      </c>
      <c r="F416" s="14">
        <f>Alfa*($B416*W$3+$C416*W$4+$D416*W$5)</f>
        <v>1.6787234042553192</v>
      </c>
      <c r="G416" s="14">
        <f>Alfa*($B416*X$3+$C416*X$4+$D416*X$5)</f>
        <v>0.97404255319148936</v>
      </c>
      <c r="H416" s="14">
        <f>Alfa*($B416*Y$3+$C416*Y$4+$D416*Y$5)</f>
        <v>1.02</v>
      </c>
      <c r="I416" s="19">
        <f t="shared" si="52"/>
        <v>14.100652456334984</v>
      </c>
      <c r="J416" s="22">
        <f t="shared" si="53"/>
        <v>0.23545838981691389</v>
      </c>
      <c r="K416" s="22">
        <f t="shared" si="54"/>
        <v>0.38003281848482329</v>
      </c>
      <c r="L416" s="22">
        <f t="shared" si="55"/>
        <v>0.18783741265733142</v>
      </c>
      <c r="M416" s="22">
        <f t="shared" si="56"/>
        <v>0.19667137904093138</v>
      </c>
      <c r="N416" s="23">
        <f>SUM((J416-AandeelFiets)^2,(K416-AandeelAuto)^2,(L416-AandeelBus)^2,(M416-AandeelTrein)^2)</f>
        <v>3.9120348186440834E-2</v>
      </c>
      <c r="O416" s="58" t="str">
        <f>IF($N416=LeastSquares,B416,"")</f>
        <v/>
      </c>
      <c r="P416" s="58" t="str">
        <f>IF($N416=LeastSquares,C416,"")</f>
        <v/>
      </c>
      <c r="Q416" s="58" t="str">
        <f>IF($N416=LeastSquares,D416,"")</f>
        <v/>
      </c>
    </row>
    <row r="417" spans="1:17" x14ac:dyDescent="0.25">
      <c r="A417">
        <v>415</v>
      </c>
      <c r="B417" s="51">
        <f t="shared" si="49"/>
        <v>4</v>
      </c>
      <c r="C417" s="51">
        <f t="shared" si="50"/>
        <v>1</v>
      </c>
      <c r="D417" s="51">
        <f t="shared" si="51"/>
        <v>5</v>
      </c>
      <c r="E417" s="14">
        <f>Alfa*($B417*V$3+$C417*V$4+$D417*V$5)</f>
        <v>1.2</v>
      </c>
      <c r="F417" s="14">
        <f>Alfa*($B417*W$3+$C417*W$4+$D417*W$5)</f>
        <v>1.9787234042553192</v>
      </c>
      <c r="G417" s="14">
        <f>Alfa*($B417*X$3+$C417*X$4+$D417*X$5)</f>
        <v>1.0940425531914892</v>
      </c>
      <c r="H417" s="14">
        <f>Alfa*($B417*Y$3+$C417*Y$4+$D417*Y$5)</f>
        <v>1.2299999999999998</v>
      </c>
      <c r="I417" s="19">
        <f t="shared" si="52"/>
        <v>16.961171358173516</v>
      </c>
      <c r="J417" s="22">
        <f t="shared" si="53"/>
        <v>0.19574809148641711</v>
      </c>
      <c r="K417" s="22">
        <f t="shared" si="54"/>
        <v>0.42647424972964043</v>
      </c>
      <c r="L417" s="22">
        <f t="shared" si="55"/>
        <v>0.17606815039901605</v>
      </c>
      <c r="M417" s="22">
        <f t="shared" si="56"/>
        <v>0.20170950838492632</v>
      </c>
      <c r="N417" s="23">
        <f>SUM((J417-AandeelFiets)^2,(K417-AandeelAuto)^2,(L417-AandeelBus)^2,(M417-AandeelTrein)^2)</f>
        <v>2.0804895773927082E-2</v>
      </c>
      <c r="O417" s="58" t="str">
        <f>IF($N417=LeastSquares,B417,"")</f>
        <v/>
      </c>
      <c r="P417" s="58" t="str">
        <f>IF($N417=LeastSquares,C417,"")</f>
        <v/>
      </c>
      <c r="Q417" s="58" t="str">
        <f>IF($N417=LeastSquares,D417,"")</f>
        <v/>
      </c>
    </row>
    <row r="418" spans="1:17" x14ac:dyDescent="0.25">
      <c r="A418">
        <v>416</v>
      </c>
      <c r="B418" s="51">
        <f t="shared" si="49"/>
        <v>4</v>
      </c>
      <c r="C418" s="51">
        <f t="shared" si="50"/>
        <v>1</v>
      </c>
      <c r="D418" s="51">
        <f t="shared" si="51"/>
        <v>6</v>
      </c>
      <c r="E418" s="14">
        <f>Alfa*($B418*V$3+$C418*V$4+$D418*V$5)</f>
        <v>1.2</v>
      </c>
      <c r="F418" s="14">
        <f>Alfa*($B418*W$3+$C418*W$4+$D418*W$5)</f>
        <v>2.2787234042553193</v>
      </c>
      <c r="G418" s="14">
        <f>Alfa*($B418*X$3+$C418*X$4+$D418*X$5)</f>
        <v>1.2140425531914893</v>
      </c>
      <c r="H418" s="14">
        <f>Alfa*($B418*Y$3+$C418*Y$4+$D418*Y$5)</f>
        <v>1.4399999999999997</v>
      </c>
      <c r="I418" s="19">
        <f t="shared" si="52"/>
        <v>20.672088975091818</v>
      </c>
      <c r="J418" s="22">
        <f t="shared" si="53"/>
        <v>0.16060867998086781</v>
      </c>
      <c r="K418" s="22">
        <f t="shared" si="54"/>
        <v>0.47233772628441301</v>
      </c>
      <c r="L418" s="22">
        <f t="shared" si="55"/>
        <v>0.16287994577479858</v>
      </c>
      <c r="M418" s="22">
        <f t="shared" si="56"/>
        <v>0.20417364795992055</v>
      </c>
      <c r="N418" s="23">
        <f>SUM((J418-AandeelFiets)^2,(K418-AandeelAuto)^2,(L418-AandeelBus)^2,(M418-AandeelTrein)^2)</f>
        <v>9.9096265741131818E-3</v>
      </c>
      <c r="O418" s="58" t="str">
        <f>IF($N418=LeastSquares,B418,"")</f>
        <v/>
      </c>
      <c r="P418" s="58" t="str">
        <f>IF($N418=LeastSquares,C418,"")</f>
        <v/>
      </c>
      <c r="Q418" s="58" t="str">
        <f>IF($N418=LeastSquares,D418,"")</f>
        <v/>
      </c>
    </row>
    <row r="419" spans="1:17" x14ac:dyDescent="0.25">
      <c r="A419">
        <v>417</v>
      </c>
      <c r="B419" s="51">
        <f t="shared" si="49"/>
        <v>4</v>
      </c>
      <c r="C419" s="51">
        <f t="shared" si="50"/>
        <v>1</v>
      </c>
      <c r="D419" s="51">
        <f t="shared" si="51"/>
        <v>7</v>
      </c>
      <c r="E419" s="14">
        <f>Alfa*($B419*V$3+$C419*V$4+$D419*V$5)</f>
        <v>1.2</v>
      </c>
      <c r="F419" s="14">
        <f>Alfa*($B419*W$3+$C419*W$4+$D419*W$5)</f>
        <v>2.5787234042553191</v>
      </c>
      <c r="G419" s="14">
        <f>Alfa*($B419*X$3+$C419*X$4+$D419*X$5)</f>
        <v>1.3340425531914895</v>
      </c>
      <c r="H419" s="14">
        <f>Alfa*($B419*Y$3+$C419*Y$4+$D419*Y$5)</f>
        <v>1.6499999999999997</v>
      </c>
      <c r="I419" s="19">
        <f t="shared" si="52"/>
        <v>25.503757641858581</v>
      </c>
      <c r="J419" s="22">
        <f t="shared" si="53"/>
        <v>0.13018148028850993</v>
      </c>
      <c r="K419" s="22">
        <f t="shared" si="54"/>
        <v>0.51679841392081682</v>
      </c>
      <c r="L419" s="22">
        <f t="shared" si="55"/>
        <v>0.14885490392905504</v>
      </c>
      <c r="M419" s="22">
        <f t="shared" si="56"/>
        <v>0.20416520186161827</v>
      </c>
      <c r="N419" s="23">
        <f>SUM((J419-AandeelFiets)^2,(K419-AandeelAuto)^2,(L419-AandeelBus)^2,(M419-AandeelTrein)^2)</f>
        <v>5.471030366420231E-3</v>
      </c>
      <c r="O419" s="58" t="str">
        <f>IF($N419=LeastSquares,B419,"")</f>
        <v/>
      </c>
      <c r="P419" s="58" t="str">
        <f>IF($N419=LeastSquares,C419,"")</f>
        <v/>
      </c>
      <c r="Q419" s="58" t="str">
        <f>IF($N419=LeastSquares,D419,"")</f>
        <v/>
      </c>
    </row>
    <row r="420" spans="1:17" x14ac:dyDescent="0.25">
      <c r="A420">
        <v>418</v>
      </c>
      <c r="B420" s="51">
        <f t="shared" si="49"/>
        <v>4</v>
      </c>
      <c r="C420" s="51">
        <f t="shared" si="50"/>
        <v>1</v>
      </c>
      <c r="D420" s="51">
        <f t="shared" si="51"/>
        <v>8</v>
      </c>
      <c r="E420" s="14">
        <f>Alfa*($B420*V$3+$C420*V$4+$D420*V$5)</f>
        <v>1.2</v>
      </c>
      <c r="F420" s="14">
        <f>Alfa*($B420*W$3+$C420*W$4+$D420*W$5)</f>
        <v>2.8787234042553194</v>
      </c>
      <c r="G420" s="14">
        <f>Alfa*($B420*X$3+$C420*X$4+$D420*X$5)</f>
        <v>1.4540425531914893</v>
      </c>
      <c r="H420" s="14">
        <f>Alfa*($B420*Y$3+$C420*Y$4+$D420*Y$5)</f>
        <v>1.8599999999999997</v>
      </c>
      <c r="I420" s="19">
        <f t="shared" si="52"/>
        <v>31.815783021955916</v>
      </c>
      <c r="J420" s="22">
        <f t="shared" si="53"/>
        <v>0.10435439921265967</v>
      </c>
      <c r="K420" s="22">
        <f t="shared" si="54"/>
        <v>0.55920503517875741</v>
      </c>
      <c r="L420" s="22">
        <f t="shared" si="55"/>
        <v>0.13453647395079968</v>
      </c>
      <c r="M420" s="22">
        <f t="shared" si="56"/>
        <v>0.20190409165778328</v>
      </c>
      <c r="N420" s="23">
        <f>SUM((J420-AandeelFiets)^2,(K420-AandeelAuto)^2,(L420-AandeelBus)^2,(M420-AandeelTrein)^2)</f>
        <v>6.3613395479592064E-3</v>
      </c>
      <c r="O420" s="58" t="str">
        <f>IF($N420=LeastSquares,B420,"")</f>
        <v/>
      </c>
      <c r="P420" s="58" t="str">
        <f>IF($N420=LeastSquares,C420,"")</f>
        <v/>
      </c>
      <c r="Q420" s="58" t="str">
        <f>IF($N420=LeastSquares,D420,"")</f>
        <v/>
      </c>
    </row>
    <row r="421" spans="1:17" x14ac:dyDescent="0.25">
      <c r="A421">
        <v>419</v>
      </c>
      <c r="B421" s="51">
        <f t="shared" si="49"/>
        <v>4</v>
      </c>
      <c r="C421" s="51">
        <f t="shared" si="50"/>
        <v>1</v>
      </c>
      <c r="D421" s="51">
        <f t="shared" si="51"/>
        <v>9</v>
      </c>
      <c r="E421" s="14">
        <f>Alfa*($B421*V$3+$C421*V$4+$D421*V$5)</f>
        <v>1.2</v>
      </c>
      <c r="F421" s="14">
        <f>Alfa*($B421*W$3+$C421*W$4+$D421*W$5)</f>
        <v>3.1787234042553192</v>
      </c>
      <c r="G421" s="14">
        <f>Alfa*($B421*X$3+$C421*X$4+$D421*X$5)</f>
        <v>1.5740425531914892</v>
      </c>
      <c r="H421" s="14">
        <f>Alfa*($B421*Y$3+$C421*Y$4+$D421*Y$5)</f>
        <v>2.0699999999999998</v>
      </c>
      <c r="I421" s="19">
        <f t="shared" si="52"/>
        <v>40.087133848954387</v>
      </c>
      <c r="J421" s="22">
        <f t="shared" si="53"/>
        <v>8.2822506973098245E-2</v>
      </c>
      <c r="K421" s="22">
        <f t="shared" si="54"/>
        <v>0.59909683853725937</v>
      </c>
      <c r="L421" s="22">
        <f t="shared" si="55"/>
        <v>0.12039071367946411</v>
      </c>
      <c r="M421" s="22">
        <f t="shared" si="56"/>
        <v>0.19768994081017827</v>
      </c>
      <c r="N421" s="23">
        <f>SUM((J421-AandeelFiets)^2,(K421-AandeelAuto)^2,(L421-AandeelBus)^2,(M421-AandeelTrein)^2)</f>
        <v>1.1431099140263285E-2</v>
      </c>
      <c r="O421" s="58" t="str">
        <f>IF($N421=LeastSquares,B421,"")</f>
        <v/>
      </c>
      <c r="P421" s="58" t="str">
        <f>IF($N421=LeastSquares,C421,"")</f>
        <v/>
      </c>
      <c r="Q421" s="58" t="str">
        <f>IF($N421=LeastSquares,D421,"")</f>
        <v/>
      </c>
    </row>
    <row r="422" spans="1:17" x14ac:dyDescent="0.25">
      <c r="A422">
        <v>420</v>
      </c>
      <c r="B422" s="51">
        <f t="shared" si="49"/>
        <v>4</v>
      </c>
      <c r="C422" s="51">
        <f t="shared" si="50"/>
        <v>2</v>
      </c>
      <c r="D422" s="51">
        <f t="shared" si="51"/>
        <v>0</v>
      </c>
      <c r="E422" s="14">
        <f>Alfa*($B422*V$3+$C422*V$4+$D422*V$5)</f>
        <v>1.2</v>
      </c>
      <c r="F422" s="14">
        <f>Alfa*($B422*W$3+$C422*W$4+$D422*W$5)</f>
        <v>0.77872340425531916</v>
      </c>
      <c r="G422" s="14">
        <f>Alfa*($B422*X$3+$C422*X$4+$D422*X$5)</f>
        <v>0.55404255319148943</v>
      </c>
      <c r="H422" s="14">
        <f>Alfa*($B422*Y$3+$C422*Y$4+$D422*Y$5)</f>
        <v>0.36</v>
      </c>
      <c r="I422" s="19">
        <f t="shared" si="52"/>
        <v>8.6724094885020246</v>
      </c>
      <c r="J422" s="22">
        <f t="shared" si="53"/>
        <v>0.38283673379795946</v>
      </c>
      <c r="K422" s="22">
        <f t="shared" si="54"/>
        <v>0.25122074632065711</v>
      </c>
      <c r="L422" s="22">
        <f t="shared" si="55"/>
        <v>0.20066787314558707</v>
      </c>
      <c r="M422" s="22">
        <f t="shared" si="56"/>
        <v>0.16527464673579631</v>
      </c>
      <c r="N422" s="23">
        <f>SUM((J422-AandeelFiets)^2,(K422-AandeelAuto)^2,(L422-AandeelBus)^2,(M422-AandeelTrein)^2)</f>
        <v>0.14110364533898861</v>
      </c>
      <c r="O422" s="58" t="str">
        <f>IF($N422=LeastSquares,B422,"")</f>
        <v/>
      </c>
      <c r="P422" s="58" t="str">
        <f>IF($N422=LeastSquares,C422,"")</f>
        <v/>
      </c>
      <c r="Q422" s="58" t="str">
        <f>IF($N422=LeastSquares,D422,"")</f>
        <v/>
      </c>
    </row>
    <row r="423" spans="1:17" x14ac:dyDescent="0.25">
      <c r="A423">
        <v>421</v>
      </c>
      <c r="B423" s="51">
        <f t="shared" si="49"/>
        <v>4</v>
      </c>
      <c r="C423" s="51">
        <f t="shared" si="50"/>
        <v>2</v>
      </c>
      <c r="D423" s="51">
        <f t="shared" si="51"/>
        <v>1</v>
      </c>
      <c r="E423" s="14">
        <f>Alfa*($B423*V$3+$C423*V$4+$D423*V$5)</f>
        <v>1.2</v>
      </c>
      <c r="F423" s="14">
        <f>Alfa*($B423*W$3+$C423*W$4+$D423*W$5)</f>
        <v>1.0787234042553191</v>
      </c>
      <c r="G423" s="14">
        <f>Alfa*($B423*X$3+$C423*X$4+$D423*X$5)</f>
        <v>0.67404255319148942</v>
      </c>
      <c r="H423" s="14">
        <f>Alfa*($B423*Y$3+$C423*Y$4+$D423*Y$5)</f>
        <v>0.56999999999999995</v>
      </c>
      <c r="I423" s="19">
        <f t="shared" si="52"/>
        <v>9.9914601770947957</v>
      </c>
      <c r="J423" s="22">
        <f t="shared" si="53"/>
        <v>0.33229546671745164</v>
      </c>
      <c r="K423" s="22">
        <f t="shared" si="54"/>
        <v>0.29434364267094099</v>
      </c>
      <c r="L423" s="22">
        <f t="shared" si="55"/>
        <v>0.19638304952613239</v>
      </c>
      <c r="M423" s="22">
        <f t="shared" si="56"/>
        <v>0.17697784108547504</v>
      </c>
      <c r="N423" s="23">
        <f>SUM((J423-AandeelFiets)^2,(K423-AandeelAuto)^2,(L423-AandeelBus)^2,(M423-AandeelTrein)^2)</f>
        <v>9.7822608902634209E-2</v>
      </c>
      <c r="O423" s="58" t="str">
        <f>IF($N423=LeastSquares,B423,"")</f>
        <v/>
      </c>
      <c r="P423" s="58" t="str">
        <f>IF($N423=LeastSquares,C423,"")</f>
        <v/>
      </c>
      <c r="Q423" s="58" t="str">
        <f>IF($N423=LeastSquares,D423,"")</f>
        <v/>
      </c>
    </row>
    <row r="424" spans="1:17" x14ac:dyDescent="0.25">
      <c r="A424">
        <v>422</v>
      </c>
      <c r="B424" s="51">
        <f t="shared" si="49"/>
        <v>4</v>
      </c>
      <c r="C424" s="51">
        <f t="shared" si="50"/>
        <v>2</v>
      </c>
      <c r="D424" s="51">
        <f t="shared" si="51"/>
        <v>2</v>
      </c>
      <c r="E424" s="14">
        <f>Alfa*($B424*V$3+$C424*V$4+$D424*V$5)</f>
        <v>1.2</v>
      </c>
      <c r="F424" s="14">
        <f>Alfa*($B424*W$3+$C424*W$4+$D424*W$5)</f>
        <v>1.3787234042553191</v>
      </c>
      <c r="G424" s="14">
        <f>Alfa*($B424*X$3+$C424*X$4+$D424*X$5)</f>
        <v>0.79404255319148931</v>
      </c>
      <c r="H424" s="14">
        <f>Alfa*($B424*Y$3+$C424*Y$4+$D424*Y$5)</f>
        <v>0.77999999999999992</v>
      </c>
      <c r="I424" s="19">
        <f t="shared" si="52"/>
        <v>11.683741512799585</v>
      </c>
      <c r="J424" s="22">
        <f t="shared" si="53"/>
        <v>0.28416555767682344</v>
      </c>
      <c r="K424" s="22">
        <f t="shared" si="54"/>
        <v>0.33977390874376912</v>
      </c>
      <c r="L424" s="22">
        <f t="shared" si="55"/>
        <v>0.18935045760687857</v>
      </c>
      <c r="M424" s="22">
        <f t="shared" si="56"/>
        <v>0.18671007597252895</v>
      </c>
      <c r="N424" s="23">
        <f>SUM((J424-AandeelFiets)^2,(K424-AandeelAuto)^2,(L424-AandeelBus)^2,(M424-AandeelTrein)^2)</f>
        <v>6.2751698133274969E-2</v>
      </c>
      <c r="O424" s="58" t="str">
        <f>IF($N424=LeastSquares,B424,"")</f>
        <v/>
      </c>
      <c r="P424" s="58" t="str">
        <f>IF($N424=LeastSquares,C424,"")</f>
        <v/>
      </c>
      <c r="Q424" s="58" t="str">
        <f>IF($N424=LeastSquares,D424,"")</f>
        <v/>
      </c>
    </row>
    <row r="425" spans="1:17" x14ac:dyDescent="0.25">
      <c r="A425">
        <v>423</v>
      </c>
      <c r="B425" s="51">
        <f t="shared" si="49"/>
        <v>4</v>
      </c>
      <c r="C425" s="51">
        <f t="shared" si="50"/>
        <v>2</v>
      </c>
      <c r="D425" s="51">
        <f t="shared" si="51"/>
        <v>3</v>
      </c>
      <c r="E425" s="14">
        <f>Alfa*($B425*V$3+$C425*V$4+$D425*V$5)</f>
        <v>1.2</v>
      </c>
      <c r="F425" s="14">
        <f>Alfa*($B425*W$3+$C425*W$4+$D425*W$5)</f>
        <v>1.6787234042553192</v>
      </c>
      <c r="G425" s="14">
        <f>Alfa*($B425*X$3+$C425*X$4+$D425*X$5)</f>
        <v>0.91404255319148942</v>
      </c>
      <c r="H425" s="14">
        <f>Alfa*($B425*Y$3+$C425*Y$4+$D425*Y$5)</f>
        <v>0.98999999999999988</v>
      </c>
      <c r="I425" s="19">
        <f t="shared" si="52"/>
        <v>13.864447956987394</v>
      </c>
      <c r="J425" s="22">
        <f t="shared" si="53"/>
        <v>0.23946982476596027</v>
      </c>
      <c r="K425" s="22">
        <f t="shared" si="54"/>
        <v>0.38650732521630993</v>
      </c>
      <c r="L425" s="22">
        <f t="shared" si="55"/>
        <v>0.17991238267720105</v>
      </c>
      <c r="M425" s="22">
        <f t="shared" si="56"/>
        <v>0.19411046734052875</v>
      </c>
      <c r="N425" s="23">
        <f>SUM((J425-AandeelFiets)^2,(K425-AandeelAuto)^2,(L425-AandeelBus)^2,(M425-AandeelTrein)^2)</f>
        <v>3.6308928841187346E-2</v>
      </c>
      <c r="O425" s="58" t="str">
        <f>IF($N425=LeastSquares,B425,"")</f>
        <v/>
      </c>
      <c r="P425" s="58" t="str">
        <f>IF($N425=LeastSquares,C425,"")</f>
        <v/>
      </c>
      <c r="Q425" s="58" t="str">
        <f>IF($N425=LeastSquares,D425,"")</f>
        <v/>
      </c>
    </row>
    <row r="426" spans="1:17" x14ac:dyDescent="0.25">
      <c r="A426">
        <v>424</v>
      </c>
      <c r="B426" s="51">
        <f t="shared" si="49"/>
        <v>4</v>
      </c>
      <c r="C426" s="51">
        <f t="shared" si="50"/>
        <v>2</v>
      </c>
      <c r="D426" s="51">
        <f t="shared" si="51"/>
        <v>4</v>
      </c>
      <c r="E426" s="14">
        <f>Alfa*($B426*V$3+$C426*V$4+$D426*V$5)</f>
        <v>1.2</v>
      </c>
      <c r="F426" s="14">
        <f>Alfa*($B426*W$3+$C426*W$4+$D426*W$5)</f>
        <v>1.9787234042553192</v>
      </c>
      <c r="G426" s="14">
        <f>Alfa*($B426*X$3+$C426*X$4+$D426*X$5)</f>
        <v>1.0340425531914894</v>
      </c>
      <c r="H426" s="14">
        <f>Alfa*($B426*Y$3+$C426*Y$4+$D426*Y$5)</f>
        <v>1.2</v>
      </c>
      <c r="I426" s="19">
        <f t="shared" si="52"/>
        <v>16.686148886027581</v>
      </c>
      <c r="J426" s="22">
        <f t="shared" si="53"/>
        <v>0.19897442755749958</v>
      </c>
      <c r="K426" s="22">
        <f t="shared" si="54"/>
        <v>0.43350343323197887</v>
      </c>
      <c r="L426" s="22">
        <f t="shared" si="55"/>
        <v>0.16854771165302188</v>
      </c>
      <c r="M426" s="22">
        <f t="shared" si="56"/>
        <v>0.19897442755749958</v>
      </c>
      <c r="N426" s="23">
        <f>SUM((J426-AandeelFiets)^2,(K426-AandeelAuto)^2,(L426-AandeelBus)^2,(M426-AandeelTrein)^2)</f>
        <v>1.8286853831200552E-2</v>
      </c>
      <c r="O426" s="58" t="str">
        <f>IF($N426=LeastSquares,B426,"")</f>
        <v/>
      </c>
      <c r="P426" s="58" t="str">
        <f>IF($N426=LeastSquares,C426,"")</f>
        <v/>
      </c>
      <c r="Q426" s="58" t="str">
        <f>IF($N426=LeastSquares,D426,"")</f>
        <v/>
      </c>
    </row>
    <row r="427" spans="1:17" x14ac:dyDescent="0.25">
      <c r="A427">
        <v>425</v>
      </c>
      <c r="B427" s="51">
        <f t="shared" si="49"/>
        <v>4</v>
      </c>
      <c r="C427" s="51">
        <f t="shared" si="50"/>
        <v>2</v>
      </c>
      <c r="D427" s="51">
        <f t="shared" si="51"/>
        <v>5</v>
      </c>
      <c r="E427" s="14">
        <f>Alfa*($B427*V$3+$C427*V$4+$D427*V$5)</f>
        <v>1.2</v>
      </c>
      <c r="F427" s="14">
        <f>Alfa*($B427*W$3+$C427*W$4+$D427*W$5)</f>
        <v>2.2787234042553193</v>
      </c>
      <c r="G427" s="14">
        <f>Alfa*($B427*X$3+$C427*X$4+$D427*X$5)</f>
        <v>1.1540425531914893</v>
      </c>
      <c r="H427" s="14">
        <f>Alfa*($B427*Y$3+$C427*Y$4+$D427*Y$5)</f>
        <v>1.41</v>
      </c>
      <c r="I427" s="19">
        <f t="shared" si="52"/>
        <v>20.351265744144435</v>
      </c>
      <c r="J427" s="22">
        <f t="shared" si="53"/>
        <v>0.16314056159832846</v>
      </c>
      <c r="K427" s="22">
        <f t="shared" si="54"/>
        <v>0.47978379461991721</v>
      </c>
      <c r="L427" s="22">
        <f t="shared" si="55"/>
        <v>0.15581271224887477</v>
      </c>
      <c r="M427" s="22">
        <f t="shared" si="56"/>
        <v>0.20126293153287941</v>
      </c>
      <c r="N427" s="23">
        <f>SUM((J427-AandeelFiets)^2,(K427-AandeelAuto)^2,(L427-AandeelBus)^2,(M427-AandeelTrein)^2)</f>
        <v>7.9625472704721069E-3</v>
      </c>
      <c r="O427" s="58" t="str">
        <f>IF($N427=LeastSquares,B427,"")</f>
        <v/>
      </c>
      <c r="P427" s="58" t="str">
        <f>IF($N427=LeastSquares,C427,"")</f>
        <v/>
      </c>
      <c r="Q427" s="58" t="str">
        <f>IF($N427=LeastSquares,D427,"")</f>
        <v/>
      </c>
    </row>
    <row r="428" spans="1:17" x14ac:dyDescent="0.25">
      <c r="A428">
        <v>426</v>
      </c>
      <c r="B428" s="51">
        <f t="shared" si="49"/>
        <v>4</v>
      </c>
      <c r="C428" s="51">
        <f t="shared" si="50"/>
        <v>2</v>
      </c>
      <c r="D428" s="51">
        <f t="shared" si="51"/>
        <v>6</v>
      </c>
      <c r="E428" s="14">
        <f>Alfa*($B428*V$3+$C428*V$4+$D428*V$5)</f>
        <v>1.2</v>
      </c>
      <c r="F428" s="14">
        <f>Alfa*($B428*W$3+$C428*W$4+$D428*W$5)</f>
        <v>2.5787234042553191</v>
      </c>
      <c r="G428" s="14">
        <f>Alfa*($B428*X$3+$C428*X$4+$D428*X$5)</f>
        <v>1.2740425531914894</v>
      </c>
      <c r="H428" s="14">
        <f>Alfa*($B428*Y$3+$C428*Y$4+$D428*Y$5)</f>
        <v>1.6199999999999999</v>
      </c>
      <c r="I428" s="19">
        <f t="shared" si="52"/>
        <v>25.128785371273977</v>
      </c>
      <c r="J428" s="22">
        <f t="shared" si="53"/>
        <v>0.13212405111040287</v>
      </c>
      <c r="K428" s="22">
        <f t="shared" si="54"/>
        <v>0.52451009086179368</v>
      </c>
      <c r="L428" s="22">
        <f t="shared" si="55"/>
        <v>0.14227813166517878</v>
      </c>
      <c r="M428" s="22">
        <f t="shared" si="56"/>
        <v>0.20108772636262465</v>
      </c>
      <c r="N428" s="23">
        <f>SUM((J428-AandeelFiets)^2,(K428-AandeelAuto)^2,(L428-AandeelBus)^2,(M428-AandeelTrein)^2)</f>
        <v>4.268839380302359E-3</v>
      </c>
      <c r="O428" s="58" t="str">
        <f>IF($N428=LeastSquares,B428,"")</f>
        <v/>
      </c>
      <c r="P428" s="58" t="str">
        <f>IF($N428=LeastSquares,C428,"")</f>
        <v/>
      </c>
      <c r="Q428" s="58" t="str">
        <f>IF($N428=LeastSquares,D428,"")</f>
        <v/>
      </c>
    </row>
    <row r="429" spans="1:17" x14ac:dyDescent="0.25">
      <c r="A429">
        <v>427</v>
      </c>
      <c r="B429" s="51">
        <f t="shared" si="49"/>
        <v>4</v>
      </c>
      <c r="C429" s="51">
        <f t="shared" si="50"/>
        <v>2</v>
      </c>
      <c r="D429" s="51">
        <f t="shared" si="51"/>
        <v>7</v>
      </c>
      <c r="E429" s="14">
        <f>Alfa*($B429*V$3+$C429*V$4+$D429*V$5)</f>
        <v>1.2</v>
      </c>
      <c r="F429" s="14">
        <f>Alfa*($B429*W$3+$C429*W$4+$D429*W$5)</f>
        <v>2.8787234042553194</v>
      </c>
      <c r="G429" s="14">
        <f>Alfa*($B429*X$3+$C429*X$4+$D429*X$5)</f>
        <v>1.3940425531914893</v>
      </c>
      <c r="H429" s="14">
        <f>Alfa*($B429*Y$3+$C429*Y$4+$D429*Y$5)</f>
        <v>1.8299999999999998</v>
      </c>
      <c r="I429" s="19">
        <f t="shared" si="52"/>
        <v>31.3766627932484</v>
      </c>
      <c r="J429" s="22">
        <f t="shared" si="53"/>
        <v>0.10581485177738427</v>
      </c>
      <c r="K429" s="22">
        <f t="shared" si="54"/>
        <v>0.56703117795755309</v>
      </c>
      <c r="L429" s="22">
        <f t="shared" si="55"/>
        <v>0.12847488512455743</v>
      </c>
      <c r="M429" s="22">
        <f t="shared" si="56"/>
        <v>0.19867908514050509</v>
      </c>
      <c r="N429" s="23">
        <f>SUM((J429-AandeelFiets)^2,(K429-AandeelAuto)^2,(L429-AandeelBus)^2,(M429-AandeelTrein)^2)</f>
        <v>5.9776895801618869E-3</v>
      </c>
      <c r="O429" s="58" t="str">
        <f>IF($N429=LeastSquares,B429,"")</f>
        <v/>
      </c>
      <c r="P429" s="58" t="str">
        <f>IF($N429=LeastSquares,C429,"")</f>
        <v/>
      </c>
      <c r="Q429" s="58" t="str">
        <f>IF($N429=LeastSquares,D429,"")</f>
        <v/>
      </c>
    </row>
    <row r="430" spans="1:17" x14ac:dyDescent="0.25">
      <c r="A430">
        <v>428</v>
      </c>
      <c r="B430" s="51">
        <f t="shared" si="49"/>
        <v>4</v>
      </c>
      <c r="C430" s="51">
        <f t="shared" si="50"/>
        <v>2</v>
      </c>
      <c r="D430" s="51">
        <f t="shared" si="51"/>
        <v>8</v>
      </c>
      <c r="E430" s="14">
        <f>Alfa*($B430*V$3+$C430*V$4+$D430*V$5)</f>
        <v>1.2</v>
      </c>
      <c r="F430" s="14">
        <f>Alfa*($B430*W$3+$C430*W$4+$D430*W$5)</f>
        <v>3.1787234042553192</v>
      </c>
      <c r="G430" s="14">
        <f>Alfa*($B430*X$3+$C430*X$4+$D430*X$5)</f>
        <v>1.5140425531914894</v>
      </c>
      <c r="H430" s="14">
        <f>Alfa*($B430*Y$3+$C430*Y$4+$D430*Y$5)</f>
        <v>2.04</v>
      </c>
      <c r="I430" s="19">
        <f t="shared" si="52"/>
        <v>39.571868659223078</v>
      </c>
      <c r="J430" s="22">
        <f t="shared" si="53"/>
        <v>8.3900938601814606E-2</v>
      </c>
      <c r="K430" s="22">
        <f t="shared" si="54"/>
        <v>0.60689767677501549</v>
      </c>
      <c r="L430" s="22">
        <f t="shared" si="55"/>
        <v>0.11485602112498851</v>
      </c>
      <c r="M430" s="22">
        <f t="shared" si="56"/>
        <v>0.19434536349818132</v>
      </c>
      <c r="N430" s="23">
        <f>SUM((J430-AandeelFiets)^2,(K430-AandeelAuto)^2,(L430-AandeelBus)^2,(M430-AandeelTrein)^2)</f>
        <v>1.185645850853141E-2</v>
      </c>
      <c r="O430" s="58" t="str">
        <f>IF($N430=LeastSquares,B430,"")</f>
        <v/>
      </c>
      <c r="P430" s="58" t="str">
        <f>IF($N430=LeastSquares,C430,"")</f>
        <v/>
      </c>
      <c r="Q430" s="58" t="str">
        <f>IF($N430=LeastSquares,D430,"")</f>
        <v/>
      </c>
    </row>
    <row r="431" spans="1:17" x14ac:dyDescent="0.25">
      <c r="A431">
        <v>429</v>
      </c>
      <c r="B431" s="51">
        <f t="shared" si="49"/>
        <v>4</v>
      </c>
      <c r="C431" s="51">
        <f t="shared" si="50"/>
        <v>2</v>
      </c>
      <c r="D431" s="51">
        <f t="shared" si="51"/>
        <v>9</v>
      </c>
      <c r="E431" s="14">
        <f>Alfa*($B431*V$3+$C431*V$4+$D431*V$5)</f>
        <v>1.2</v>
      </c>
      <c r="F431" s="14">
        <f>Alfa*($B431*W$3+$C431*W$4+$D431*W$5)</f>
        <v>3.478723404255319</v>
      </c>
      <c r="G431" s="14">
        <f>Alfa*($B431*X$3+$C431*X$4+$D431*X$5)</f>
        <v>1.6340425531914895</v>
      </c>
      <c r="H431" s="14">
        <f>Alfa*($B431*Y$3+$C431*Y$4+$D431*Y$5)</f>
        <v>2.25</v>
      </c>
      <c r="I431" s="19">
        <f t="shared" si="52"/>
        <v>50.350712494569251</v>
      </c>
      <c r="J431" s="22">
        <f t="shared" si="53"/>
        <v>6.5939820078904546E-2</v>
      </c>
      <c r="K431" s="22">
        <f t="shared" si="54"/>
        <v>0.64385008602974758</v>
      </c>
      <c r="L431" s="22">
        <f t="shared" si="55"/>
        <v>0.10177709331798251</v>
      </c>
      <c r="M431" s="22">
        <f t="shared" si="56"/>
        <v>0.18843300057336546</v>
      </c>
      <c r="N431" s="23">
        <f>SUM((J431-AandeelFiets)^2,(K431-AandeelAuto)^2,(L431-AandeelBus)^2,(M431-AandeelTrein)^2)</f>
        <v>2.0776869542548294E-2</v>
      </c>
      <c r="O431" s="58" t="str">
        <f>IF($N431=LeastSquares,B431,"")</f>
        <v/>
      </c>
      <c r="P431" s="58" t="str">
        <f>IF($N431=LeastSquares,C431,"")</f>
        <v/>
      </c>
      <c r="Q431" s="58" t="str">
        <f>IF($N431=LeastSquares,D431,"")</f>
        <v/>
      </c>
    </row>
    <row r="432" spans="1:17" x14ac:dyDescent="0.25">
      <c r="A432">
        <v>430</v>
      </c>
      <c r="B432" s="51">
        <f t="shared" si="49"/>
        <v>4</v>
      </c>
      <c r="C432" s="51">
        <f t="shared" si="50"/>
        <v>3</v>
      </c>
      <c r="D432" s="51">
        <f t="shared" si="51"/>
        <v>0</v>
      </c>
      <c r="E432" s="14">
        <f>Alfa*($B432*V$3+$C432*V$4+$D432*V$5)</f>
        <v>1.2</v>
      </c>
      <c r="F432" s="14">
        <f>Alfa*($B432*W$3+$C432*W$4+$D432*W$5)</f>
        <v>1.0787234042553191</v>
      </c>
      <c r="G432" s="14">
        <f>Alfa*($B432*X$3+$C432*X$4+$D432*X$5)</f>
        <v>0.61404255319148948</v>
      </c>
      <c r="H432" s="14">
        <f>Alfa*($B432*Y$3+$C432*Y$4+$D432*Y$5)</f>
        <v>0.53999999999999992</v>
      </c>
      <c r="I432" s="19">
        <f t="shared" si="52"/>
        <v>9.8249330683230287</v>
      </c>
      <c r="J432" s="22">
        <f t="shared" si="53"/>
        <v>0.33792768863139361</v>
      </c>
      <c r="K432" s="22">
        <f t="shared" si="54"/>
        <v>0.29933260243875631</v>
      </c>
      <c r="L432" s="22">
        <f t="shared" si="55"/>
        <v>0.18808133209901878</v>
      </c>
      <c r="M432" s="22">
        <f t="shared" si="56"/>
        <v>0.17465837683083121</v>
      </c>
      <c r="N432" s="23">
        <f>SUM((J432-AandeelFiets)^2,(K432-AandeelAuto)^2,(L432-AandeelBus)^2,(M432-AandeelTrein)^2)</f>
        <v>9.5883788600900424E-2</v>
      </c>
      <c r="O432" s="58" t="str">
        <f>IF($N432=LeastSquares,B432,"")</f>
        <v/>
      </c>
      <c r="P432" s="58" t="str">
        <f>IF($N432=LeastSquares,C432,"")</f>
        <v/>
      </c>
      <c r="Q432" s="58" t="str">
        <f>IF($N432=LeastSquares,D432,"")</f>
        <v/>
      </c>
    </row>
    <row r="433" spans="1:17" x14ac:dyDescent="0.25">
      <c r="A433">
        <v>431</v>
      </c>
      <c r="B433" s="51">
        <f t="shared" si="49"/>
        <v>4</v>
      </c>
      <c r="C433" s="51">
        <f t="shared" si="50"/>
        <v>3</v>
      </c>
      <c r="D433" s="51">
        <f t="shared" si="51"/>
        <v>1</v>
      </c>
      <c r="E433" s="14">
        <f>Alfa*($B433*V$3+$C433*V$4+$D433*V$5)</f>
        <v>1.2</v>
      </c>
      <c r="F433" s="14">
        <f>Alfa*($B433*W$3+$C433*W$4+$D433*W$5)</f>
        <v>1.3787234042553191</v>
      </c>
      <c r="G433" s="14">
        <f>Alfa*($B433*X$3+$C433*X$4+$D433*X$5)</f>
        <v>0.73404255319148948</v>
      </c>
      <c r="H433" s="14">
        <f>Alfa*($B433*Y$3+$C433*Y$4+$D433*Y$5)</f>
        <v>0.75</v>
      </c>
      <c r="I433" s="19">
        <f t="shared" si="52"/>
        <v>11.490433671912326</v>
      </c>
      <c r="J433" s="22">
        <f t="shared" si="53"/>
        <v>0.28894618058258092</v>
      </c>
      <c r="K433" s="22">
        <f t="shared" si="54"/>
        <v>0.34549005162962343</v>
      </c>
      <c r="L433" s="22">
        <f t="shared" si="55"/>
        <v>0.18132354874475345</v>
      </c>
      <c r="M433" s="22">
        <f t="shared" si="56"/>
        <v>0.18424021904304222</v>
      </c>
      <c r="N433" s="23">
        <f>SUM((J433-AandeelFiets)^2,(K433-AandeelAuto)^2,(L433-AandeelBus)^2,(M433-AandeelTrein)^2)</f>
        <v>6.0320678707542881E-2</v>
      </c>
      <c r="O433" s="58" t="str">
        <f>IF($N433=LeastSquares,B433,"")</f>
        <v/>
      </c>
      <c r="P433" s="58" t="str">
        <f>IF($N433=LeastSquares,C433,"")</f>
        <v/>
      </c>
      <c r="Q433" s="58" t="str">
        <f>IF($N433=LeastSquares,D433,"")</f>
        <v/>
      </c>
    </row>
    <row r="434" spans="1:17" x14ac:dyDescent="0.25">
      <c r="A434">
        <v>432</v>
      </c>
      <c r="B434" s="51">
        <f t="shared" si="49"/>
        <v>4</v>
      </c>
      <c r="C434" s="51">
        <f t="shared" si="50"/>
        <v>3</v>
      </c>
      <c r="D434" s="51">
        <f t="shared" si="51"/>
        <v>2</v>
      </c>
      <c r="E434" s="14">
        <f>Alfa*($B434*V$3+$C434*V$4+$D434*V$5)</f>
        <v>1.2</v>
      </c>
      <c r="F434" s="14">
        <f>Alfa*($B434*W$3+$C434*W$4+$D434*W$5)</f>
        <v>1.6787234042553192</v>
      </c>
      <c r="G434" s="14">
        <f>Alfa*($B434*X$3+$C434*X$4+$D434*X$5)</f>
        <v>0.85404255319148936</v>
      </c>
      <c r="H434" s="14">
        <f>Alfa*($B434*Y$3+$C434*Y$4+$D434*Y$5)</f>
        <v>0.95999999999999985</v>
      </c>
      <c r="I434" s="19">
        <f t="shared" si="52"/>
        <v>13.639648233707931</v>
      </c>
      <c r="J434" s="22">
        <f t="shared" si="53"/>
        <v>0.24341660912716775</v>
      </c>
      <c r="K434" s="22">
        <f t="shared" si="54"/>
        <v>0.39287748508153192</v>
      </c>
      <c r="L434" s="22">
        <f t="shared" si="55"/>
        <v>0.17222761920552301</v>
      </c>
      <c r="M434" s="22">
        <f t="shared" si="56"/>
        <v>0.19147828658577723</v>
      </c>
      <c r="N434" s="23">
        <f>SUM((J434-AandeelFiets)^2,(K434-AandeelAuto)^2,(L434-AandeelBus)^2,(M434-AandeelTrein)^2)</f>
        <v>3.3796089924289015E-2</v>
      </c>
      <c r="O434" s="58" t="str">
        <f>IF($N434=LeastSquares,B434,"")</f>
        <v/>
      </c>
      <c r="P434" s="58" t="str">
        <f>IF($N434=LeastSquares,C434,"")</f>
        <v/>
      </c>
      <c r="Q434" s="58" t="str">
        <f>IF($N434=LeastSquares,D434,"")</f>
        <v/>
      </c>
    </row>
    <row r="435" spans="1:17" x14ac:dyDescent="0.25">
      <c r="A435">
        <v>433</v>
      </c>
      <c r="B435" s="51">
        <f t="shared" si="49"/>
        <v>4</v>
      </c>
      <c r="C435" s="51">
        <f t="shared" si="50"/>
        <v>3</v>
      </c>
      <c r="D435" s="51">
        <f t="shared" si="51"/>
        <v>3</v>
      </c>
      <c r="E435" s="14">
        <f>Alfa*($B435*V$3+$C435*V$4+$D435*V$5)</f>
        <v>1.2</v>
      </c>
      <c r="F435" s="14">
        <f>Alfa*($B435*W$3+$C435*W$4+$D435*W$5)</f>
        <v>1.9787234042553192</v>
      </c>
      <c r="G435" s="14">
        <f>Alfa*($B435*X$3+$C435*X$4+$D435*X$5)</f>
        <v>0.97404255319148947</v>
      </c>
      <c r="H435" s="14">
        <f>Alfa*($B435*Y$3+$C435*Y$4+$D435*Y$5)</f>
        <v>1.1699999999999997</v>
      </c>
      <c r="I435" s="19">
        <f t="shared" si="52"/>
        <v>16.424242464956173</v>
      </c>
      <c r="J435" s="22">
        <f t="shared" si="53"/>
        <v>0.20214733981311855</v>
      </c>
      <c r="K435" s="22">
        <f t="shared" si="54"/>
        <v>0.44041622284539372</v>
      </c>
      <c r="L435" s="22">
        <f t="shared" si="55"/>
        <v>0.16126345430113428</v>
      </c>
      <c r="M435" s="22">
        <f t="shared" si="56"/>
        <v>0.19617298304035338</v>
      </c>
      <c r="N435" s="23">
        <f>SUM((J435-AandeelFiets)^2,(K435-AandeelAuto)^2,(L435-AandeelBus)^2,(M435-AandeelTrein)^2)</f>
        <v>1.6053213035430031E-2</v>
      </c>
      <c r="O435" s="58" t="str">
        <f>IF($N435=LeastSquares,B435,"")</f>
        <v/>
      </c>
      <c r="P435" s="58" t="str">
        <f>IF($N435=LeastSquares,C435,"")</f>
        <v/>
      </c>
      <c r="Q435" s="58" t="str">
        <f>IF($N435=LeastSquares,D435,"")</f>
        <v/>
      </c>
    </row>
    <row r="436" spans="1:17" x14ac:dyDescent="0.25">
      <c r="A436">
        <v>434</v>
      </c>
      <c r="B436" s="51">
        <f t="shared" si="49"/>
        <v>4</v>
      </c>
      <c r="C436" s="51">
        <f t="shared" si="50"/>
        <v>3</v>
      </c>
      <c r="D436" s="51">
        <f t="shared" si="51"/>
        <v>4</v>
      </c>
      <c r="E436" s="14">
        <f>Alfa*($B436*V$3+$C436*V$4+$D436*V$5)</f>
        <v>1.2</v>
      </c>
      <c r="F436" s="14">
        <f>Alfa*($B436*W$3+$C436*W$4+$D436*W$5)</f>
        <v>2.2787234042553193</v>
      </c>
      <c r="G436" s="14">
        <f>Alfa*($B436*X$3+$C436*X$4+$D436*X$5)</f>
        <v>1.0940425531914895</v>
      </c>
      <c r="H436" s="14">
        <f>Alfa*($B436*Y$3+$C436*Y$4+$D436*Y$5)</f>
        <v>1.38</v>
      </c>
      <c r="I436" s="19">
        <f t="shared" si="52"/>
        <v>20.045548123909626</v>
      </c>
      <c r="J436" s="22">
        <f t="shared" si="53"/>
        <v>0.16562864244038447</v>
      </c>
      <c r="K436" s="22">
        <f t="shared" si="54"/>
        <v>0.48710104825707146</v>
      </c>
      <c r="L436" s="22">
        <f t="shared" si="55"/>
        <v>0.14897682274262178</v>
      </c>
      <c r="M436" s="22">
        <f t="shared" si="56"/>
        <v>0.19829348655992224</v>
      </c>
      <c r="N436" s="23">
        <f>SUM((J436-AandeelFiets)^2,(K436-AandeelAuto)^2,(L436-AandeelBus)^2,(M436-AandeelTrein)^2)</f>
        <v>6.2814342664455416E-3</v>
      </c>
      <c r="O436" s="58" t="str">
        <f>IF($N436=LeastSquares,B436,"")</f>
        <v/>
      </c>
      <c r="P436" s="58" t="str">
        <f>IF($N436=LeastSquares,C436,"")</f>
        <v/>
      </c>
      <c r="Q436" s="58" t="str">
        <f>IF($N436=LeastSquares,D436,"")</f>
        <v/>
      </c>
    </row>
    <row r="437" spans="1:17" x14ac:dyDescent="0.25">
      <c r="A437">
        <v>435</v>
      </c>
      <c r="B437" s="51">
        <f t="shared" si="49"/>
        <v>4</v>
      </c>
      <c r="C437" s="51">
        <f t="shared" si="50"/>
        <v>3</v>
      </c>
      <c r="D437" s="51">
        <f t="shared" si="51"/>
        <v>5</v>
      </c>
      <c r="E437" s="14">
        <f>Alfa*($B437*V$3+$C437*V$4+$D437*V$5)</f>
        <v>1.2</v>
      </c>
      <c r="F437" s="14">
        <f>Alfa*($B437*W$3+$C437*W$4+$D437*W$5)</f>
        <v>2.5787234042553191</v>
      </c>
      <c r="G437" s="14">
        <f>Alfa*($B437*X$3+$C437*X$4+$D437*X$5)</f>
        <v>1.2140425531914893</v>
      </c>
      <c r="H437" s="14">
        <f>Alfa*($B437*Y$3+$C437*Y$4+$D437*Y$5)</f>
        <v>1.5899999999999999</v>
      </c>
      <c r="I437" s="19">
        <f t="shared" si="52"/>
        <v>24.771236080711361</v>
      </c>
      <c r="J437" s="22">
        <f t="shared" si="53"/>
        <v>0.13403113643254264</v>
      </c>
      <c r="K437" s="22">
        <f t="shared" si="54"/>
        <v>0.53208089638274214</v>
      </c>
      <c r="L437" s="22">
        <f t="shared" si="55"/>
        <v>0.13592655289158562</v>
      </c>
      <c r="M437" s="22">
        <f t="shared" si="56"/>
        <v>0.19796141429312958</v>
      </c>
      <c r="N437" s="23">
        <f>SUM((J437-AandeelFiets)^2,(K437-AandeelAuto)^2,(L437-AandeelBus)^2,(M437-AandeelTrein)^2)</f>
        <v>3.3095774829234909E-3</v>
      </c>
      <c r="O437" s="58" t="str">
        <f>IF($N437=LeastSquares,B437,"")</f>
        <v/>
      </c>
      <c r="P437" s="58" t="str">
        <f>IF($N437=LeastSquares,C437,"")</f>
        <v/>
      </c>
      <c r="Q437" s="58" t="str">
        <f>IF($N437=LeastSquares,D437,"")</f>
        <v/>
      </c>
    </row>
    <row r="438" spans="1:17" x14ac:dyDescent="0.25">
      <c r="A438">
        <v>436</v>
      </c>
      <c r="B438" s="51">
        <f t="shared" si="49"/>
        <v>4</v>
      </c>
      <c r="C438" s="51">
        <f t="shared" si="50"/>
        <v>3</v>
      </c>
      <c r="D438" s="51">
        <f t="shared" si="51"/>
        <v>6</v>
      </c>
      <c r="E438" s="14">
        <f>Alfa*($B438*V$3+$C438*V$4+$D438*V$5)</f>
        <v>1.2</v>
      </c>
      <c r="F438" s="14">
        <f>Alfa*($B438*W$3+$C438*W$4+$D438*W$5)</f>
        <v>2.8787234042553194</v>
      </c>
      <c r="G438" s="14">
        <f>Alfa*($B438*X$3+$C438*X$4+$D438*X$5)</f>
        <v>1.3340425531914895</v>
      </c>
      <c r="H438" s="14">
        <f>Alfa*($B438*Y$3+$C438*Y$4+$D438*Y$5)</f>
        <v>1.7999999999999996</v>
      </c>
      <c r="I438" s="19">
        <f t="shared" si="52"/>
        <v>30.957669844790821</v>
      </c>
      <c r="J438" s="22">
        <f t="shared" si="53"/>
        <v>0.10724699046737898</v>
      </c>
      <c r="K438" s="22">
        <f t="shared" si="54"/>
        <v>0.5747055948730041</v>
      </c>
      <c r="L438" s="22">
        <f t="shared" si="55"/>
        <v>0.12263065704370406</v>
      </c>
      <c r="M438" s="22">
        <f t="shared" si="56"/>
        <v>0.1954167576159129</v>
      </c>
      <c r="N438" s="23">
        <f>SUM((J438-AandeelFiets)^2,(K438-AandeelAuto)^2,(L438-AandeelBus)^2,(M438-AandeelTrein)^2)</f>
        <v>5.8095736999361491E-3</v>
      </c>
      <c r="O438" s="58" t="str">
        <f>IF($N438=LeastSquares,B438,"")</f>
        <v/>
      </c>
      <c r="P438" s="58" t="str">
        <f>IF($N438=LeastSquares,C438,"")</f>
        <v/>
      </c>
      <c r="Q438" s="58" t="str">
        <f>IF($N438=LeastSquares,D438,"")</f>
        <v/>
      </c>
    </row>
    <row r="439" spans="1:17" x14ac:dyDescent="0.25">
      <c r="A439">
        <v>437</v>
      </c>
      <c r="B439" s="51">
        <f t="shared" si="49"/>
        <v>4</v>
      </c>
      <c r="C439" s="51">
        <f t="shared" si="50"/>
        <v>3</v>
      </c>
      <c r="D439" s="51">
        <f t="shared" si="51"/>
        <v>7</v>
      </c>
      <c r="E439" s="14">
        <f>Alfa*($B439*V$3+$C439*V$4+$D439*V$5)</f>
        <v>1.2</v>
      </c>
      <c r="F439" s="14">
        <f>Alfa*($B439*W$3+$C439*W$4+$D439*W$5)</f>
        <v>3.1787234042553192</v>
      </c>
      <c r="G439" s="14">
        <f>Alfa*($B439*X$3+$C439*X$4+$D439*X$5)</f>
        <v>1.4540425531914896</v>
      </c>
      <c r="H439" s="14">
        <f>Alfa*($B439*Y$3+$C439*Y$4+$D439*Y$5)</f>
        <v>2.0099999999999998</v>
      </c>
      <c r="I439" s="19">
        <f t="shared" si="52"/>
        <v>39.079892688741943</v>
      </c>
      <c r="J439" s="22">
        <f t="shared" si="53"/>
        <v>8.4957165803400472E-2</v>
      </c>
      <c r="K439" s="22">
        <f t="shared" si="54"/>
        <v>0.61453789922629531</v>
      </c>
      <c r="L439" s="22">
        <f t="shared" si="55"/>
        <v>0.10952904343544301</v>
      </c>
      <c r="M439" s="22">
        <f t="shared" si="56"/>
        <v>0.19097589153486111</v>
      </c>
      <c r="N439" s="23">
        <f>SUM((J439-AandeelFiets)^2,(K439-AandeelAuto)^2,(L439-AandeelBus)^2,(M439-AandeelTrein)^2)</f>
        <v>1.2466570872490089E-2</v>
      </c>
      <c r="O439" s="58" t="str">
        <f>IF($N439=LeastSquares,B439,"")</f>
        <v/>
      </c>
      <c r="P439" s="58" t="str">
        <f>IF($N439=LeastSquares,C439,"")</f>
        <v/>
      </c>
      <c r="Q439" s="58" t="str">
        <f>IF($N439=LeastSquares,D439,"")</f>
        <v/>
      </c>
    </row>
    <row r="440" spans="1:17" x14ac:dyDescent="0.25">
      <c r="A440">
        <v>438</v>
      </c>
      <c r="B440" s="51">
        <f t="shared" si="49"/>
        <v>4</v>
      </c>
      <c r="C440" s="51">
        <f t="shared" si="50"/>
        <v>3</v>
      </c>
      <c r="D440" s="51">
        <f t="shared" si="51"/>
        <v>8</v>
      </c>
      <c r="E440" s="14">
        <f>Alfa*($B440*V$3+$C440*V$4+$D440*V$5)</f>
        <v>1.2</v>
      </c>
      <c r="F440" s="14">
        <f>Alfa*($B440*W$3+$C440*W$4+$D440*W$5)</f>
        <v>3.478723404255319</v>
      </c>
      <c r="G440" s="14">
        <f>Alfa*($B440*X$3+$C440*X$4+$D440*X$5)</f>
        <v>1.5740425531914894</v>
      </c>
      <c r="H440" s="14">
        <f>Alfa*($B440*Y$3+$C440*Y$4+$D440*Y$5)</f>
        <v>2.2199999999999998</v>
      </c>
      <c r="I440" s="19">
        <f t="shared" si="52"/>
        <v>49.771877013346113</v>
      </c>
      <c r="J440" s="22">
        <f t="shared" si="53"/>
        <v>6.6706685019057493E-2</v>
      </c>
      <c r="K440" s="22">
        <f t="shared" si="54"/>
        <v>0.65133791443297728</v>
      </c>
      <c r="L440" s="22">
        <f t="shared" si="55"/>
        <v>9.6964770931699432E-2</v>
      </c>
      <c r="M440" s="22">
        <f t="shared" si="56"/>
        <v>0.18499062961626589</v>
      </c>
      <c r="N440" s="23">
        <f>SUM((J440-AandeelFiets)^2,(K440-AandeelAuto)^2,(L440-AandeelBus)^2,(M440-AandeelTrein)^2)</f>
        <v>2.2094035168224092E-2</v>
      </c>
      <c r="O440" s="58" t="str">
        <f>IF($N440=LeastSquares,B440,"")</f>
        <v/>
      </c>
      <c r="P440" s="58" t="str">
        <f>IF($N440=LeastSquares,C440,"")</f>
        <v/>
      </c>
      <c r="Q440" s="58" t="str">
        <f>IF($N440=LeastSquares,D440,"")</f>
        <v/>
      </c>
    </row>
    <row r="441" spans="1:17" x14ac:dyDescent="0.25">
      <c r="A441">
        <v>439</v>
      </c>
      <c r="B441" s="51">
        <f t="shared" si="49"/>
        <v>4</v>
      </c>
      <c r="C441" s="51">
        <f t="shared" si="50"/>
        <v>3</v>
      </c>
      <c r="D441" s="51">
        <f t="shared" si="51"/>
        <v>9</v>
      </c>
      <c r="E441" s="14">
        <f>Alfa*($B441*V$3+$C441*V$4+$D441*V$5)</f>
        <v>1.2</v>
      </c>
      <c r="F441" s="14">
        <f>Alfa*($B441*W$3+$C441*W$4+$D441*W$5)</f>
        <v>3.7787234042553193</v>
      </c>
      <c r="G441" s="14">
        <f>Alfa*($B441*X$3+$C441*X$4+$D441*X$5)</f>
        <v>1.6940425531914893</v>
      </c>
      <c r="H441" s="14">
        <f>Alfa*($B441*Y$3+$C441*Y$4+$D441*Y$5)</f>
        <v>2.4299999999999997</v>
      </c>
      <c r="I441" s="19">
        <f t="shared" si="52"/>
        <v>63.880574641226588</v>
      </c>
      <c r="J441" s="22">
        <f t="shared" si="53"/>
        <v>5.1973811152817094E-2</v>
      </c>
      <c r="K441" s="22">
        <f t="shared" si="54"/>
        <v>0.68503050101157392</v>
      </c>
      <c r="L441" s="22">
        <f t="shared" si="55"/>
        <v>8.5181350006049553E-2</v>
      </c>
      <c r="M441" s="22">
        <f t="shared" si="56"/>
        <v>0.17781433782955947</v>
      </c>
      <c r="N441" s="23">
        <f>SUM((J441-AandeelFiets)^2,(K441-AandeelAuto)^2,(L441-AandeelBus)^2,(M441-AandeelTrein)^2)</f>
        <v>3.369310647693443E-2</v>
      </c>
      <c r="O441" s="58" t="str">
        <f>IF($N441=LeastSquares,B441,"")</f>
        <v/>
      </c>
      <c r="P441" s="58" t="str">
        <f>IF($N441=LeastSquares,C441,"")</f>
        <v/>
      </c>
      <c r="Q441" s="58" t="str">
        <f>IF($N441=LeastSquares,D441,"")</f>
        <v/>
      </c>
    </row>
    <row r="442" spans="1:17" x14ac:dyDescent="0.25">
      <c r="A442">
        <v>440</v>
      </c>
      <c r="B442" s="51">
        <f t="shared" si="49"/>
        <v>4</v>
      </c>
      <c r="C442" s="51">
        <f t="shared" si="50"/>
        <v>4</v>
      </c>
      <c r="D442" s="51">
        <f t="shared" si="51"/>
        <v>0</v>
      </c>
      <c r="E442" s="14">
        <f>Alfa*($B442*V$3+$C442*V$4+$D442*V$5)</f>
        <v>1.2</v>
      </c>
      <c r="F442" s="14">
        <f>Alfa*($B442*W$3+$C442*W$4+$D442*W$5)</f>
        <v>1.3787234042553191</v>
      </c>
      <c r="G442" s="14">
        <f>Alfa*($B442*X$3+$C442*X$4+$D442*X$5)</f>
        <v>0.67404255319148942</v>
      </c>
      <c r="H442" s="14">
        <f>Alfa*($B442*Y$3+$C442*Y$4+$D442*Y$5)</f>
        <v>0.72</v>
      </c>
      <c r="I442" s="19">
        <f t="shared" si="52"/>
        <v>11.306534074732975</v>
      </c>
      <c r="J442" s="22">
        <f t="shared" si="53"/>
        <v>0.29364586006565041</v>
      </c>
      <c r="K442" s="22">
        <f t="shared" si="54"/>
        <v>0.35110941127637368</v>
      </c>
      <c r="L442" s="22">
        <f t="shared" si="55"/>
        <v>0.17354154737672137</v>
      </c>
      <c r="M442" s="22">
        <f t="shared" si="56"/>
        <v>0.18170318128125457</v>
      </c>
      <c r="N442" s="23">
        <f>SUM((J442-AandeelFiets)^2,(K442-AandeelAuto)^2,(L442-AandeelBus)^2,(M442-AandeelTrein)^2)</f>
        <v>5.8183490367425789E-2</v>
      </c>
      <c r="O442" s="58" t="str">
        <f>IF($N442=LeastSquares,B442,"")</f>
        <v/>
      </c>
      <c r="P442" s="58" t="str">
        <f>IF($N442=LeastSquares,C442,"")</f>
        <v/>
      </c>
      <c r="Q442" s="58" t="str">
        <f>IF($N442=LeastSquares,D442,"")</f>
        <v/>
      </c>
    </row>
    <row r="443" spans="1:17" x14ac:dyDescent="0.25">
      <c r="A443">
        <v>441</v>
      </c>
      <c r="B443" s="51">
        <f t="shared" si="49"/>
        <v>4</v>
      </c>
      <c r="C443" s="51">
        <f t="shared" si="50"/>
        <v>4</v>
      </c>
      <c r="D443" s="51">
        <f t="shared" si="51"/>
        <v>1</v>
      </c>
      <c r="E443" s="14">
        <f>Alfa*($B443*V$3+$C443*V$4+$D443*V$5)</f>
        <v>1.2</v>
      </c>
      <c r="F443" s="14">
        <f>Alfa*($B443*W$3+$C443*W$4+$D443*W$5)</f>
        <v>1.6787234042553192</v>
      </c>
      <c r="G443" s="14">
        <f>Alfa*($B443*X$3+$C443*X$4+$D443*X$5)</f>
        <v>0.79404255319148931</v>
      </c>
      <c r="H443" s="14">
        <f>Alfa*($B443*Y$3+$C443*Y$4+$D443*Y$5)</f>
        <v>0.92999999999999983</v>
      </c>
      <c r="I443" s="19">
        <f t="shared" si="52"/>
        <v>13.425658597819419</v>
      </c>
      <c r="J443" s="22">
        <f t="shared" si="53"/>
        <v>0.24729639134990347</v>
      </c>
      <c r="K443" s="22">
        <f t="shared" si="54"/>
        <v>0.39913950264803294</v>
      </c>
      <c r="L443" s="22">
        <f t="shared" si="55"/>
        <v>0.16478311182204558</v>
      </c>
      <c r="M443" s="22">
        <f t="shared" si="56"/>
        <v>0.18878099418001784</v>
      </c>
      <c r="N443" s="23">
        <f>SUM((J443-AandeelFiets)^2,(K443-AandeelAuto)^2,(L443-AandeelBus)^2,(M443-AandeelTrein)^2)</f>
        <v>3.156749450745637E-2</v>
      </c>
      <c r="O443" s="58" t="str">
        <f>IF($N443=LeastSquares,B443,"")</f>
        <v/>
      </c>
      <c r="P443" s="58" t="str">
        <f>IF($N443=LeastSquares,C443,"")</f>
        <v/>
      </c>
      <c r="Q443" s="58" t="str">
        <f>IF($N443=LeastSquares,D443,"")</f>
        <v/>
      </c>
    </row>
    <row r="444" spans="1:17" x14ac:dyDescent="0.25">
      <c r="A444">
        <v>442</v>
      </c>
      <c r="B444" s="51">
        <f t="shared" si="49"/>
        <v>4</v>
      </c>
      <c r="C444" s="51">
        <f t="shared" si="50"/>
        <v>4</v>
      </c>
      <c r="D444" s="51">
        <f t="shared" si="51"/>
        <v>2</v>
      </c>
      <c r="E444" s="14">
        <f>Alfa*($B444*V$3+$C444*V$4+$D444*V$5)</f>
        <v>1.2</v>
      </c>
      <c r="F444" s="14">
        <f>Alfa*($B444*W$3+$C444*W$4+$D444*W$5)</f>
        <v>1.9787234042553192</v>
      </c>
      <c r="G444" s="14">
        <f>Alfa*($B444*X$3+$C444*X$4+$D444*X$5)</f>
        <v>0.91404255319148942</v>
      </c>
      <c r="H444" s="14">
        <f>Alfa*($B444*Y$3+$C444*Y$4+$D444*Y$5)</f>
        <v>1.1399999999999999</v>
      </c>
      <c r="I444" s="19">
        <f t="shared" si="52"/>
        <v>16.174773983881273</v>
      </c>
      <c r="J444" s="22">
        <f t="shared" si="53"/>
        <v>0.20526511999766794</v>
      </c>
      <c r="K444" s="22">
        <f t="shared" si="54"/>
        <v>0.44720889681187226</v>
      </c>
      <c r="L444" s="22">
        <f t="shared" si="55"/>
        <v>0.15421457319474122</v>
      </c>
      <c r="M444" s="22">
        <f t="shared" si="56"/>
        <v>0.19331140999571858</v>
      </c>
      <c r="N444" s="23">
        <f>SUM((J444-AandeelFiets)^2,(K444-AandeelAuto)^2,(L444-AandeelBus)^2,(M444-AandeelTrein)^2)</f>
        <v>1.4089926637883422E-2</v>
      </c>
      <c r="O444" s="58" t="str">
        <f>IF($N444=LeastSquares,B444,"")</f>
        <v/>
      </c>
      <c r="P444" s="58" t="str">
        <f>IF($N444=LeastSquares,C444,"")</f>
        <v/>
      </c>
      <c r="Q444" s="58" t="str">
        <f>IF($N444=LeastSquares,D444,"")</f>
        <v/>
      </c>
    </row>
    <row r="445" spans="1:17" x14ac:dyDescent="0.25">
      <c r="A445">
        <v>443</v>
      </c>
      <c r="B445" s="51">
        <f t="shared" si="49"/>
        <v>4</v>
      </c>
      <c r="C445" s="51">
        <f t="shared" si="50"/>
        <v>4</v>
      </c>
      <c r="D445" s="51">
        <f t="shared" si="51"/>
        <v>3</v>
      </c>
      <c r="E445" s="14">
        <f>Alfa*($B445*V$3+$C445*V$4+$D445*V$5)</f>
        <v>1.2</v>
      </c>
      <c r="F445" s="14">
        <f>Alfa*($B445*W$3+$C445*W$4+$D445*W$5)</f>
        <v>2.2787234042553193</v>
      </c>
      <c r="G445" s="14">
        <f>Alfa*($B445*X$3+$C445*X$4+$D445*X$5)</f>
        <v>1.0340425531914894</v>
      </c>
      <c r="H445" s="14">
        <f>Alfa*($B445*Y$3+$C445*Y$4+$D445*Y$5)</f>
        <v>1.3499999999999999</v>
      </c>
      <c r="I445" s="19">
        <f t="shared" si="52"/>
        <v>19.754162168519041</v>
      </c>
      <c r="J445" s="22">
        <f t="shared" si="53"/>
        <v>0.16807176606191923</v>
      </c>
      <c r="K445" s="22">
        <f t="shared" si="54"/>
        <v>0.49428608618008363</v>
      </c>
      <c r="L445" s="22">
        <f t="shared" si="55"/>
        <v>0.14237061471144205</v>
      </c>
      <c r="M445" s="22">
        <f t="shared" si="56"/>
        <v>0.19527153304655506</v>
      </c>
      <c r="N445" s="23">
        <f>SUM((J445-AandeelFiets)^2,(K445-AandeelAuto)^2,(L445-AandeelBus)^2,(M445-AandeelTrein)^2)</f>
        <v>4.8522837252750594E-3</v>
      </c>
      <c r="O445" s="58" t="str">
        <f>IF($N445=LeastSquares,B445,"")</f>
        <v/>
      </c>
      <c r="P445" s="58" t="str">
        <f>IF($N445=LeastSquares,C445,"")</f>
        <v/>
      </c>
      <c r="Q445" s="58" t="str">
        <f>IF($N445=LeastSquares,D445,"")</f>
        <v/>
      </c>
    </row>
    <row r="446" spans="1:17" x14ac:dyDescent="0.25">
      <c r="A446">
        <v>444</v>
      </c>
      <c r="B446" s="51">
        <f t="shared" si="49"/>
        <v>4</v>
      </c>
      <c r="C446" s="51">
        <f t="shared" si="50"/>
        <v>4</v>
      </c>
      <c r="D446" s="51">
        <f t="shared" si="51"/>
        <v>4</v>
      </c>
      <c r="E446" s="14">
        <f>Alfa*($B446*V$3+$C446*V$4+$D446*V$5)</f>
        <v>1.2</v>
      </c>
      <c r="F446" s="14">
        <f>Alfa*($B446*W$3+$C446*W$4+$D446*W$5)</f>
        <v>2.5787234042553191</v>
      </c>
      <c r="G446" s="14">
        <f>Alfa*($B446*X$3+$C446*X$4+$D446*X$5)</f>
        <v>1.1540425531914893</v>
      </c>
      <c r="H446" s="14">
        <f>Alfa*($B446*Y$3+$C446*Y$4+$D446*Y$5)</f>
        <v>1.5599999999999998</v>
      </c>
      <c r="I446" s="19">
        <f t="shared" si="52"/>
        <v>24.430225579500586</v>
      </c>
      <c r="J446" s="22">
        <f t="shared" si="53"/>
        <v>0.13590201662003723</v>
      </c>
      <c r="K446" s="22">
        <f t="shared" si="54"/>
        <v>0.53950797365510306</v>
      </c>
      <c r="L446" s="22">
        <f t="shared" si="55"/>
        <v>0.12979765180529218</v>
      </c>
      <c r="M446" s="22">
        <f t="shared" si="56"/>
        <v>0.19479235791956756</v>
      </c>
      <c r="N446" s="23">
        <f>SUM((J446-AandeelFiets)^2,(K446-AandeelAuto)^2,(L446-AandeelBus)^2,(M446-AandeelTrein)^2)</f>
        <v>2.5792572379032767E-3</v>
      </c>
      <c r="O446" s="58" t="str">
        <f>IF($N446=LeastSquares,B446,"")</f>
        <v/>
      </c>
      <c r="P446" s="58" t="str">
        <f>IF($N446=LeastSquares,C446,"")</f>
        <v/>
      </c>
      <c r="Q446" s="58" t="str">
        <f>IF($N446=LeastSquares,D446,"")</f>
        <v/>
      </c>
    </row>
    <row r="447" spans="1:17" x14ac:dyDescent="0.25">
      <c r="A447">
        <v>445</v>
      </c>
      <c r="B447" s="51">
        <f t="shared" si="49"/>
        <v>4</v>
      </c>
      <c r="C447" s="51">
        <f t="shared" si="50"/>
        <v>4</v>
      </c>
      <c r="D447" s="51">
        <f t="shared" si="51"/>
        <v>5</v>
      </c>
      <c r="E447" s="14">
        <f>Alfa*($B447*V$3+$C447*V$4+$D447*V$5)</f>
        <v>1.2</v>
      </c>
      <c r="F447" s="14">
        <f>Alfa*($B447*W$3+$C447*W$4+$D447*W$5)</f>
        <v>2.8787234042553194</v>
      </c>
      <c r="G447" s="14">
        <f>Alfa*($B447*X$3+$C447*X$4+$D447*X$5)</f>
        <v>1.2740425531914892</v>
      </c>
      <c r="H447" s="14">
        <f>Alfa*($B447*Y$3+$C447*Y$4+$D447*Y$5)</f>
        <v>1.77</v>
      </c>
      <c r="I447" s="19">
        <f t="shared" si="52"/>
        <v>30.557792981791856</v>
      </c>
      <c r="J447" s="22">
        <f t="shared" si="53"/>
        <v>0.10865041610547167</v>
      </c>
      <c r="K447" s="22">
        <f t="shared" si="54"/>
        <v>0.58222614685012841</v>
      </c>
      <c r="L447" s="22">
        <f t="shared" si="55"/>
        <v>0.117000486120529</v>
      </c>
      <c r="M447" s="22">
        <f t="shared" si="56"/>
        <v>0.19212295092387083</v>
      </c>
      <c r="N447" s="23">
        <f>SUM((J447-AandeelFiets)^2,(K447-AandeelAuto)^2,(L447-AandeelBus)^2,(M447-AandeelTrein)^2)</f>
        <v>5.8431770444083674E-3</v>
      </c>
      <c r="O447" s="58" t="str">
        <f>IF($N447=LeastSquares,B447,"")</f>
        <v/>
      </c>
      <c r="P447" s="58" t="str">
        <f>IF($N447=LeastSquares,C447,"")</f>
        <v/>
      </c>
      <c r="Q447" s="58" t="str">
        <f>IF($N447=LeastSquares,D447,"")</f>
        <v/>
      </c>
    </row>
    <row r="448" spans="1:17" x14ac:dyDescent="0.25">
      <c r="A448">
        <v>446</v>
      </c>
      <c r="B448" s="51">
        <f t="shared" si="49"/>
        <v>4</v>
      </c>
      <c r="C448" s="51">
        <f t="shared" si="50"/>
        <v>4</v>
      </c>
      <c r="D448" s="51">
        <f t="shared" si="51"/>
        <v>6</v>
      </c>
      <c r="E448" s="14">
        <f>Alfa*($B448*V$3+$C448*V$4+$D448*V$5)</f>
        <v>1.2</v>
      </c>
      <c r="F448" s="14">
        <f>Alfa*($B448*W$3+$C448*W$4+$D448*W$5)</f>
        <v>3.1787234042553192</v>
      </c>
      <c r="G448" s="14">
        <f>Alfa*($B448*X$3+$C448*X$4+$D448*X$5)</f>
        <v>1.3940425531914893</v>
      </c>
      <c r="H448" s="14">
        <f>Alfa*($B448*Y$3+$C448*Y$4+$D448*Y$5)</f>
        <v>1.9799999999999998</v>
      </c>
      <c r="I448" s="19">
        <f t="shared" si="52"/>
        <v>38.610048210780654</v>
      </c>
      <c r="J448" s="22">
        <f t="shared" si="53"/>
        <v>8.5991006916419963E-2</v>
      </c>
      <c r="K448" s="22">
        <f t="shared" si="54"/>
        <v>0.62201619184258861</v>
      </c>
      <c r="L448" s="22">
        <f t="shared" si="55"/>
        <v>0.10440580457055738</v>
      </c>
      <c r="M448" s="22">
        <f t="shared" si="56"/>
        <v>0.1875869966704341</v>
      </c>
      <c r="N448" s="23">
        <f>SUM((J448-AandeelFiets)^2,(K448-AandeelAuto)^2,(L448-AandeelBus)^2,(M448-AandeelTrein)^2)</f>
        <v>1.3248064122811716E-2</v>
      </c>
      <c r="O448" s="58" t="str">
        <f>IF($N448=LeastSquares,B448,"")</f>
        <v/>
      </c>
      <c r="P448" s="58" t="str">
        <f>IF($N448=LeastSquares,C448,"")</f>
        <v/>
      </c>
      <c r="Q448" s="58" t="str">
        <f>IF($N448=LeastSquares,D448,"")</f>
        <v/>
      </c>
    </row>
    <row r="449" spans="1:17" x14ac:dyDescent="0.25">
      <c r="A449">
        <v>447</v>
      </c>
      <c r="B449" s="51">
        <f t="shared" si="49"/>
        <v>4</v>
      </c>
      <c r="C449" s="51">
        <f t="shared" si="50"/>
        <v>4</v>
      </c>
      <c r="D449" s="51">
        <f t="shared" si="51"/>
        <v>7</v>
      </c>
      <c r="E449" s="14">
        <f>Alfa*($B449*V$3+$C449*V$4+$D449*V$5)</f>
        <v>1.2</v>
      </c>
      <c r="F449" s="14">
        <f>Alfa*($B449*W$3+$C449*W$4+$D449*W$5)</f>
        <v>3.478723404255319</v>
      </c>
      <c r="G449" s="14">
        <f>Alfa*($B449*X$3+$C449*X$4+$D449*X$5)</f>
        <v>1.5140425531914894</v>
      </c>
      <c r="H449" s="14">
        <f>Alfa*($B449*Y$3+$C449*Y$4+$D449*Y$5)</f>
        <v>2.1899999999999995</v>
      </c>
      <c r="I449" s="19">
        <f t="shared" si="52"/>
        <v>49.218707991401786</v>
      </c>
      <c r="J449" s="22">
        <f t="shared" si="53"/>
        <v>6.7456401401608343E-2</v>
      </c>
      <c r="K449" s="22">
        <f t="shared" si="54"/>
        <v>0.65865830076138498</v>
      </c>
      <c r="L449" s="22">
        <f t="shared" si="55"/>
        <v>9.2344305004369326E-2</v>
      </c>
      <c r="M449" s="22">
        <f t="shared" si="56"/>
        <v>0.18154099283263739</v>
      </c>
      <c r="N449" s="23">
        <f>SUM((J449-AandeelFiets)^2,(K449-AandeelAuto)^2,(L449-AandeelBus)^2,(M449-AandeelTrein)^2)</f>
        <v>2.355066777576675E-2</v>
      </c>
      <c r="O449" s="58" t="str">
        <f>IF($N449=LeastSquares,B449,"")</f>
        <v/>
      </c>
      <c r="P449" s="58" t="str">
        <f>IF($N449=LeastSquares,C449,"")</f>
        <v/>
      </c>
      <c r="Q449" s="58" t="str">
        <f>IF($N449=LeastSquares,D449,"")</f>
        <v/>
      </c>
    </row>
    <row r="450" spans="1:17" x14ac:dyDescent="0.25">
      <c r="A450">
        <v>448</v>
      </c>
      <c r="B450" s="51">
        <f t="shared" si="49"/>
        <v>4</v>
      </c>
      <c r="C450" s="51">
        <f t="shared" si="50"/>
        <v>4</v>
      </c>
      <c r="D450" s="51">
        <f t="shared" si="51"/>
        <v>8</v>
      </c>
      <c r="E450" s="14">
        <f>Alfa*($B450*V$3+$C450*V$4+$D450*V$5)</f>
        <v>1.2</v>
      </c>
      <c r="F450" s="14">
        <f>Alfa*($B450*W$3+$C450*W$4+$D450*W$5)</f>
        <v>3.7787234042553193</v>
      </c>
      <c r="G450" s="14">
        <f>Alfa*($B450*X$3+$C450*X$4+$D450*X$5)</f>
        <v>1.6340425531914895</v>
      </c>
      <c r="H450" s="14">
        <f>Alfa*($B450*Y$3+$C450*Y$4+$D450*Y$5)</f>
        <v>2.4</v>
      </c>
      <c r="I450" s="19">
        <f t="shared" si="52"/>
        <v>63.227984518951523</v>
      </c>
      <c r="J450" s="22">
        <f t="shared" si="53"/>
        <v>5.251024444312942E-2</v>
      </c>
      <c r="K450" s="22">
        <f t="shared" si="54"/>
        <v>0.69210085351163342</v>
      </c>
      <c r="L450" s="22">
        <f t="shared" si="55"/>
        <v>8.1048750852570448E-2</v>
      </c>
      <c r="M450" s="22">
        <f t="shared" si="56"/>
        <v>0.17434015119266674</v>
      </c>
      <c r="N450" s="23">
        <f>SUM((J450-AandeelFiets)^2,(K450-AandeelAuto)^2,(L450-AandeelBus)^2,(M450-AandeelTrein)^2)</f>
        <v>3.5719334975921564E-2</v>
      </c>
      <c r="O450" s="58" t="str">
        <f>IF($N450=LeastSquares,B450,"")</f>
        <v/>
      </c>
      <c r="P450" s="58" t="str">
        <f>IF($N450=LeastSquares,C450,"")</f>
        <v/>
      </c>
      <c r="Q450" s="58" t="str">
        <f>IF($N450=LeastSquares,D450,"")</f>
        <v/>
      </c>
    </row>
    <row r="451" spans="1:17" x14ac:dyDescent="0.25">
      <c r="A451">
        <v>449</v>
      </c>
      <c r="B451" s="51">
        <f t="shared" ref="B451:B514" si="57">INT(A451/100)</f>
        <v>4</v>
      </c>
      <c r="C451" s="51">
        <f t="shared" ref="C451:C514" si="58">INT((A451-100*B451)/10)</f>
        <v>4</v>
      </c>
      <c r="D451" s="51">
        <f t="shared" ref="D451:D514" si="59">A451-100*B451-10*C451</f>
        <v>9</v>
      </c>
      <c r="E451" s="14">
        <f>Alfa*($B451*V$3+$C451*V$4+$D451*V$5)</f>
        <v>1.2</v>
      </c>
      <c r="F451" s="14">
        <f>Alfa*($B451*W$3+$C451*W$4+$D451*W$5)</f>
        <v>4.0787234042553191</v>
      </c>
      <c r="G451" s="14">
        <f>Alfa*($B451*X$3+$C451*X$4+$D451*X$5)</f>
        <v>1.7540425531914894</v>
      </c>
      <c r="H451" s="14">
        <f>Alfa*($B451*Y$3+$C451*Y$4+$D451*Y$5)</f>
        <v>2.61</v>
      </c>
      <c r="I451" s="19">
        <f t="shared" ref="I451:I514" si="60">EXP(E451)+EXP(F451)+EXP(G451)+EXP(H451)</f>
        <v>81.767093991793018</v>
      </c>
      <c r="J451" s="22">
        <f t="shared" ref="J451:J514" si="61">EXP(E451)/$I451</f>
        <v>4.0604560595852754E-2</v>
      </c>
      <c r="K451" s="22">
        <f t="shared" ref="K451:K514" si="62">EXP(F451)/$I451</f>
        <v>0.72241791025091595</v>
      </c>
      <c r="L451" s="22">
        <f t="shared" ref="L451:L514" si="63">EXP(G451)/$I451</f>
        <v>7.0663059750712617E-2</v>
      </c>
      <c r="M451" s="22">
        <f t="shared" ref="M451:M514" si="64">EXP(H451)/$I451</f>
        <v>0.16631446940251862</v>
      </c>
      <c r="N451" s="23">
        <f>SUM((J451-AandeelFiets)^2,(K451-AandeelAuto)^2,(L451-AandeelBus)^2,(M451-AandeelTrein)^2)</f>
        <v>4.894512171088234E-2</v>
      </c>
      <c r="O451" s="58" t="str">
        <f>IF($N451=LeastSquares,B451,"")</f>
        <v/>
      </c>
      <c r="P451" s="58" t="str">
        <f>IF($N451=LeastSquares,C451,"")</f>
        <v/>
      </c>
      <c r="Q451" s="58" t="str">
        <f>IF($N451=LeastSquares,D451,"")</f>
        <v/>
      </c>
    </row>
    <row r="452" spans="1:17" x14ac:dyDescent="0.25">
      <c r="A452">
        <v>450</v>
      </c>
      <c r="B452" s="51">
        <f t="shared" si="57"/>
        <v>4</v>
      </c>
      <c r="C452" s="51">
        <f t="shared" si="58"/>
        <v>5</v>
      </c>
      <c r="D452" s="51">
        <f t="shared" si="59"/>
        <v>0</v>
      </c>
      <c r="E452" s="14">
        <f>Alfa*($B452*V$3+$C452*V$4+$D452*V$5)</f>
        <v>1.2</v>
      </c>
      <c r="F452" s="14">
        <f>Alfa*($B452*W$3+$C452*W$4+$D452*W$5)</f>
        <v>1.6787234042553192</v>
      </c>
      <c r="G452" s="14">
        <f>Alfa*($B452*X$3+$C452*X$4+$D452*X$5)</f>
        <v>0.73404255319148926</v>
      </c>
      <c r="H452" s="14">
        <f>Alfa*($B452*Y$3+$C452*Y$4+$D452*Y$5)</f>
        <v>0.89999999999999991</v>
      </c>
      <c r="I452" s="19">
        <f t="shared" si="60"/>
        <v>13.221916939356779</v>
      </c>
      <c r="J452" s="22">
        <f t="shared" si="61"/>
        <v>0.251107077586744</v>
      </c>
      <c r="K452" s="22">
        <f t="shared" si="62"/>
        <v>0.4052899984195954</v>
      </c>
      <c r="L452" s="22">
        <f t="shared" si="63"/>
        <v>0.1575782255752628</v>
      </c>
      <c r="M452" s="22">
        <f t="shared" si="64"/>
        <v>0.18602469841839775</v>
      </c>
      <c r="N452" s="23">
        <f>SUM((J452-AandeelFiets)^2,(K452-AandeelAuto)^2,(L452-AandeelBus)^2,(M452-AandeelTrein)^2)</f>
        <v>2.960875055721672E-2</v>
      </c>
      <c r="O452" s="58" t="str">
        <f>IF($N452=LeastSquares,B452,"")</f>
        <v/>
      </c>
      <c r="P452" s="58" t="str">
        <f>IF($N452=LeastSquares,C452,"")</f>
        <v/>
      </c>
      <c r="Q452" s="58" t="str">
        <f>IF($N452=LeastSquares,D452,"")</f>
        <v/>
      </c>
    </row>
    <row r="453" spans="1:17" x14ac:dyDescent="0.25">
      <c r="A453">
        <v>451</v>
      </c>
      <c r="B453" s="51">
        <f t="shared" si="57"/>
        <v>4</v>
      </c>
      <c r="C453" s="51">
        <f t="shared" si="58"/>
        <v>5</v>
      </c>
      <c r="D453" s="51">
        <f t="shared" si="59"/>
        <v>1</v>
      </c>
      <c r="E453" s="14">
        <f>Alfa*($B453*V$3+$C453*V$4+$D453*V$5)</f>
        <v>1.2</v>
      </c>
      <c r="F453" s="14">
        <f>Alfa*($B453*W$3+$C453*W$4+$D453*W$5)</f>
        <v>1.9787234042553192</v>
      </c>
      <c r="G453" s="14">
        <f>Alfa*($B453*X$3+$C453*X$4+$D453*X$5)</f>
        <v>0.85404255319148925</v>
      </c>
      <c r="H453" s="14">
        <f>Alfa*($B453*Y$3+$C453*Y$4+$D453*Y$5)</f>
        <v>1.1100000000000001</v>
      </c>
      <c r="I453" s="19">
        <f t="shared" si="60"/>
        <v>15.937102288777474</v>
      </c>
      <c r="J453" s="22">
        <f t="shared" si="61"/>
        <v>0.20832626048177491</v>
      </c>
      <c r="K453" s="22">
        <f t="shared" si="62"/>
        <v>0.45387817047560625</v>
      </c>
      <c r="L453" s="22">
        <f t="shared" si="63"/>
        <v>0.1473997028773876</v>
      </c>
      <c r="M453" s="22">
        <f t="shared" si="64"/>
        <v>0.19039586616523119</v>
      </c>
      <c r="N453" s="23">
        <f>SUM((J453-AandeelFiets)^2,(K453-AandeelAuto)^2,(L453-AandeelBus)^2,(M453-AandeelTrein)^2)</f>
        <v>1.2382960751337256E-2</v>
      </c>
      <c r="O453" s="58" t="str">
        <f>IF($N453=LeastSquares,B453,"")</f>
        <v/>
      </c>
      <c r="P453" s="58" t="str">
        <f>IF($N453=LeastSquares,C453,"")</f>
        <v/>
      </c>
      <c r="Q453" s="58" t="str">
        <f>IF($N453=LeastSquares,D453,"")</f>
        <v/>
      </c>
    </row>
    <row r="454" spans="1:17" x14ac:dyDescent="0.25">
      <c r="A454">
        <v>452</v>
      </c>
      <c r="B454" s="51">
        <f t="shared" si="57"/>
        <v>4</v>
      </c>
      <c r="C454" s="51">
        <f t="shared" si="58"/>
        <v>5</v>
      </c>
      <c r="D454" s="51">
        <f t="shared" si="59"/>
        <v>2</v>
      </c>
      <c r="E454" s="14">
        <f>Alfa*($B454*V$3+$C454*V$4+$D454*V$5)</f>
        <v>1.2</v>
      </c>
      <c r="F454" s="14">
        <f>Alfa*($B454*W$3+$C454*W$4+$D454*W$5)</f>
        <v>2.2787234042553193</v>
      </c>
      <c r="G454" s="14">
        <f>Alfa*($B454*X$3+$C454*X$4+$D454*X$5)</f>
        <v>0.97404255319148925</v>
      </c>
      <c r="H454" s="14">
        <f>Alfa*($B454*Y$3+$C454*Y$4+$D454*Y$5)</f>
        <v>1.32</v>
      </c>
      <c r="I454" s="19">
        <f t="shared" si="60"/>
        <v>19.476375878219567</v>
      </c>
      <c r="J454" s="22">
        <f t="shared" si="61"/>
        <v>0.17046892827989801</v>
      </c>
      <c r="K454" s="22">
        <f t="shared" si="62"/>
        <v>0.50133595516418761</v>
      </c>
      <c r="L454" s="22">
        <f t="shared" si="63"/>
        <v>0.13599193662821898</v>
      </c>
      <c r="M454" s="22">
        <f t="shared" si="64"/>
        <v>0.19220317992769542</v>
      </c>
      <c r="N454" s="23">
        <f>SUM((J454-AandeelFiets)^2,(K454-AandeelAuto)^2,(L454-AandeelBus)^2,(M454-AandeelTrein)^2)</f>
        <v>3.6611959880901539E-3</v>
      </c>
      <c r="O454" s="58" t="str">
        <f>IF($N454=LeastSquares,B454,"")</f>
        <v/>
      </c>
      <c r="P454" s="58" t="str">
        <f>IF($N454=LeastSquares,C454,"")</f>
        <v/>
      </c>
      <c r="Q454" s="58" t="str">
        <f>IF($N454=LeastSquares,D454,"")</f>
        <v/>
      </c>
    </row>
    <row r="455" spans="1:17" x14ac:dyDescent="0.25">
      <c r="A455">
        <v>453</v>
      </c>
      <c r="B455" s="51">
        <f t="shared" si="57"/>
        <v>4</v>
      </c>
      <c r="C455" s="51">
        <f t="shared" si="58"/>
        <v>5</v>
      </c>
      <c r="D455" s="51">
        <f t="shared" si="59"/>
        <v>3</v>
      </c>
      <c r="E455" s="14">
        <f>Alfa*($B455*V$3+$C455*V$4+$D455*V$5)</f>
        <v>1.2</v>
      </c>
      <c r="F455" s="14">
        <f>Alfa*($B455*W$3+$C455*W$4+$D455*W$5)</f>
        <v>2.5787234042553191</v>
      </c>
      <c r="G455" s="14">
        <f>Alfa*($B455*X$3+$C455*X$4+$D455*X$5)</f>
        <v>1.0940425531914892</v>
      </c>
      <c r="H455" s="14">
        <f>Alfa*($B455*Y$3+$C455*Y$4+$D455*Y$5)</f>
        <v>1.5299999999999998</v>
      </c>
      <c r="I455" s="19">
        <f t="shared" si="60"/>
        <v>24.10491731300413</v>
      </c>
      <c r="J455" s="22">
        <f t="shared" si="61"/>
        <v>0.13773608428623024</v>
      </c>
      <c r="K455" s="22">
        <f t="shared" si="62"/>
        <v>0.54678891145678865</v>
      </c>
      <c r="L455" s="22">
        <f t="shared" si="63"/>
        <v>0.12388850087543406</v>
      </c>
      <c r="M455" s="22">
        <f t="shared" si="64"/>
        <v>0.19158650338154715</v>
      </c>
      <c r="N455" s="23">
        <f>SUM((J455-AandeelFiets)^2,(K455-AandeelAuto)^2,(L455-AandeelBus)^2,(M455-AandeelTrein)^2)</f>
        <v>2.0640989817483297E-3</v>
      </c>
      <c r="O455" s="58" t="str">
        <f>IF($N455=LeastSquares,B455,"")</f>
        <v/>
      </c>
      <c r="P455" s="58" t="str">
        <f>IF($N455=LeastSquares,C455,"")</f>
        <v/>
      </c>
      <c r="Q455" s="58" t="str">
        <f>IF($N455=LeastSquares,D455,"")</f>
        <v/>
      </c>
    </row>
    <row r="456" spans="1:17" x14ac:dyDescent="0.25">
      <c r="A456">
        <v>454</v>
      </c>
      <c r="B456" s="51">
        <f t="shared" si="57"/>
        <v>4</v>
      </c>
      <c r="C456" s="51">
        <f t="shared" si="58"/>
        <v>5</v>
      </c>
      <c r="D456" s="51">
        <f t="shared" si="59"/>
        <v>4</v>
      </c>
      <c r="E456" s="14">
        <f>Alfa*($B456*V$3+$C456*V$4+$D456*V$5)</f>
        <v>1.2</v>
      </c>
      <c r="F456" s="14">
        <f>Alfa*($B456*W$3+$C456*W$4+$D456*W$5)</f>
        <v>2.8787234042553194</v>
      </c>
      <c r="G456" s="14">
        <f>Alfa*($B456*X$3+$C456*X$4+$D456*X$5)</f>
        <v>1.2140425531914893</v>
      </c>
      <c r="H456" s="14">
        <f>Alfa*($B456*Y$3+$C456*Y$4+$D456*Y$5)</f>
        <v>1.74</v>
      </c>
      <c r="I456" s="19">
        <f t="shared" si="60"/>
        <v>30.176075140755877</v>
      </c>
      <c r="J456" s="22">
        <f t="shared" si="61"/>
        <v>0.11002480962981132</v>
      </c>
      <c r="K456" s="22">
        <f t="shared" si="62"/>
        <v>0.58959112412877268</v>
      </c>
      <c r="L456" s="22">
        <f t="shared" si="63"/>
        <v>0.11158073790607699</v>
      </c>
      <c r="M456" s="22">
        <f t="shared" si="64"/>
        <v>0.18880332833533894</v>
      </c>
      <c r="N456" s="23">
        <f>SUM((J456-AandeelFiets)^2,(K456-AandeelAuto)^2,(L456-AandeelBus)^2,(M456-AandeelTrein)^2)</f>
        <v>6.0649962671197703E-3</v>
      </c>
      <c r="O456" s="58" t="str">
        <f>IF($N456=LeastSquares,B456,"")</f>
        <v/>
      </c>
      <c r="P456" s="58" t="str">
        <f>IF($N456=LeastSquares,C456,"")</f>
        <v/>
      </c>
      <c r="Q456" s="58" t="str">
        <f>IF($N456=LeastSquares,D456,"")</f>
        <v/>
      </c>
    </row>
    <row r="457" spans="1:17" x14ac:dyDescent="0.25">
      <c r="A457">
        <v>455</v>
      </c>
      <c r="B457" s="51">
        <f t="shared" si="57"/>
        <v>4</v>
      </c>
      <c r="C457" s="51">
        <f t="shared" si="58"/>
        <v>5</v>
      </c>
      <c r="D457" s="51">
        <f t="shared" si="59"/>
        <v>5</v>
      </c>
      <c r="E457" s="14">
        <f>Alfa*($B457*V$3+$C457*V$4+$D457*V$5)</f>
        <v>1.2</v>
      </c>
      <c r="F457" s="14">
        <f>Alfa*($B457*W$3+$C457*W$4+$D457*W$5)</f>
        <v>3.1787234042553192</v>
      </c>
      <c r="G457" s="14">
        <f>Alfa*($B457*X$3+$C457*X$4+$D457*X$5)</f>
        <v>1.3340425531914892</v>
      </c>
      <c r="H457" s="14">
        <f>Alfa*($B457*Y$3+$C457*Y$4+$D457*Y$5)</f>
        <v>1.95</v>
      </c>
      <c r="I457" s="19">
        <f t="shared" si="60"/>
        <v>38.161239051863134</v>
      </c>
      <c r="J457" s="22">
        <f t="shared" si="61"/>
        <v>8.7002335490845392E-2</v>
      </c>
      <c r="K457" s="22">
        <f t="shared" si="62"/>
        <v>0.62933163994726227</v>
      </c>
      <c r="L457" s="22">
        <f t="shared" si="63"/>
        <v>9.9482078882431171E-2</v>
      </c>
      <c r="M457" s="22">
        <f t="shared" si="64"/>
        <v>0.1841839456794612</v>
      </c>
      <c r="N457" s="23">
        <f>SUM((J457-AandeelFiets)^2,(K457-AandeelAuto)^2,(L457-AandeelBus)^2,(M457-AandeelTrein)^2)</f>
        <v>1.4187969726310146E-2</v>
      </c>
      <c r="O457" s="58" t="str">
        <f>IF($N457=LeastSquares,B457,"")</f>
        <v/>
      </c>
      <c r="P457" s="58" t="str">
        <f>IF($N457=LeastSquares,C457,"")</f>
        <v/>
      </c>
      <c r="Q457" s="58" t="str">
        <f>IF($N457=LeastSquares,D457,"")</f>
        <v/>
      </c>
    </row>
    <row r="458" spans="1:17" x14ac:dyDescent="0.25">
      <c r="A458">
        <v>456</v>
      </c>
      <c r="B458" s="51">
        <f t="shared" si="57"/>
        <v>4</v>
      </c>
      <c r="C458" s="51">
        <f t="shared" si="58"/>
        <v>5</v>
      </c>
      <c r="D458" s="51">
        <f t="shared" si="59"/>
        <v>6</v>
      </c>
      <c r="E458" s="14">
        <f>Alfa*($B458*V$3+$C458*V$4+$D458*V$5)</f>
        <v>1.2</v>
      </c>
      <c r="F458" s="14">
        <f>Alfa*($B458*W$3+$C458*W$4+$D458*W$5)</f>
        <v>3.478723404255319</v>
      </c>
      <c r="G458" s="14">
        <f>Alfa*($B458*X$3+$C458*X$4+$D458*X$5)</f>
        <v>1.4540425531914893</v>
      </c>
      <c r="H458" s="14">
        <f>Alfa*($B458*Y$3+$C458*Y$4+$D458*Y$5)</f>
        <v>2.1599999999999997</v>
      </c>
      <c r="I458" s="19">
        <f t="shared" si="60"/>
        <v>48.689948416245159</v>
      </c>
      <c r="J458" s="22">
        <f t="shared" si="61"/>
        <v>6.8188959543625374E-2</v>
      </c>
      <c r="K458" s="22">
        <f t="shared" si="62"/>
        <v>0.66581115046881612</v>
      </c>
      <c r="L458" s="22">
        <f t="shared" si="63"/>
        <v>8.7911024821080694E-2</v>
      </c>
      <c r="M458" s="22">
        <f t="shared" si="64"/>
        <v>0.17808886516647798</v>
      </c>
      <c r="N458" s="23">
        <f>SUM((J458-AandeelFiets)^2,(K458-AandeelAuto)^2,(L458-AandeelBus)^2,(M458-AandeelTrein)^2)</f>
        <v>2.5134619902764634E-2</v>
      </c>
      <c r="O458" s="58" t="str">
        <f>IF($N458=LeastSquares,B458,"")</f>
        <v/>
      </c>
      <c r="P458" s="58" t="str">
        <f>IF($N458=LeastSquares,C458,"")</f>
        <v/>
      </c>
      <c r="Q458" s="58" t="str">
        <f>IF($N458=LeastSquares,D458,"")</f>
        <v/>
      </c>
    </row>
    <row r="459" spans="1:17" x14ac:dyDescent="0.25">
      <c r="A459">
        <v>457</v>
      </c>
      <c r="B459" s="51">
        <f t="shared" si="57"/>
        <v>4</v>
      </c>
      <c r="C459" s="51">
        <f t="shared" si="58"/>
        <v>5</v>
      </c>
      <c r="D459" s="51">
        <f t="shared" si="59"/>
        <v>7</v>
      </c>
      <c r="E459" s="14">
        <f>Alfa*($B459*V$3+$C459*V$4+$D459*V$5)</f>
        <v>1.2</v>
      </c>
      <c r="F459" s="14">
        <f>Alfa*($B459*W$3+$C459*W$4+$D459*W$5)</f>
        <v>3.7787234042553193</v>
      </c>
      <c r="G459" s="14">
        <f>Alfa*($B459*X$3+$C459*X$4+$D459*X$5)</f>
        <v>1.5740425531914892</v>
      </c>
      <c r="H459" s="14">
        <f>Alfa*($B459*Y$3+$C459*Y$4+$D459*Y$5)</f>
        <v>2.3699999999999997</v>
      </c>
      <c r="I459" s="19">
        <f t="shared" si="60"/>
        <v>62.603769911674107</v>
      </c>
      <c r="J459" s="22">
        <f t="shared" si="61"/>
        <v>5.303381773047864E-2</v>
      </c>
      <c r="K459" s="22">
        <f t="shared" si="62"/>
        <v>0.6990017072953697</v>
      </c>
      <c r="L459" s="22">
        <f t="shared" si="63"/>
        <v>7.7089904653487418E-2</v>
      </c>
      <c r="M459" s="22">
        <f t="shared" si="64"/>
        <v>0.17087457032066436</v>
      </c>
      <c r="N459" s="23">
        <f>SUM((J459-AandeelFiets)^2,(K459-AandeelAuto)^2,(L459-AandeelBus)^2,(M459-AandeelTrein)^2)</f>
        <v>3.7842129133947786E-2</v>
      </c>
      <c r="O459" s="58" t="str">
        <f>IF($N459=LeastSquares,B459,"")</f>
        <v/>
      </c>
      <c r="P459" s="58" t="str">
        <f>IF($N459=LeastSquares,C459,"")</f>
        <v/>
      </c>
      <c r="Q459" s="58" t="str">
        <f>IF($N459=LeastSquares,D459,"")</f>
        <v/>
      </c>
    </row>
    <row r="460" spans="1:17" x14ac:dyDescent="0.25">
      <c r="A460">
        <v>458</v>
      </c>
      <c r="B460" s="51">
        <f t="shared" si="57"/>
        <v>4</v>
      </c>
      <c r="C460" s="51">
        <f t="shared" si="58"/>
        <v>5</v>
      </c>
      <c r="D460" s="51">
        <f t="shared" si="59"/>
        <v>8</v>
      </c>
      <c r="E460" s="14">
        <f>Alfa*($B460*V$3+$C460*V$4+$D460*V$5)</f>
        <v>1.2</v>
      </c>
      <c r="F460" s="14">
        <f>Alfa*($B460*W$3+$C460*W$4+$D460*W$5)</f>
        <v>4.0787234042553191</v>
      </c>
      <c r="G460" s="14">
        <f>Alfa*($B460*X$3+$C460*X$4+$D460*X$5)</f>
        <v>1.6940425531914893</v>
      </c>
      <c r="H460" s="14">
        <f>Alfa*($B460*Y$3+$C460*Y$4+$D460*Y$5)</f>
        <v>2.5799999999999996</v>
      </c>
      <c r="I460" s="19">
        <f t="shared" si="60"/>
        <v>81.028701838338137</v>
      </c>
      <c r="J460" s="22">
        <f t="shared" si="61"/>
        <v>4.0974578728418656E-2</v>
      </c>
      <c r="K460" s="22">
        <f t="shared" si="62"/>
        <v>0.72900110490098957</v>
      </c>
      <c r="L460" s="22">
        <f t="shared" si="63"/>
        <v>6.7154396697088892E-2</v>
      </c>
      <c r="M460" s="22">
        <f t="shared" si="64"/>
        <v>0.16286991967350295</v>
      </c>
      <c r="N460" s="23">
        <f>SUM((J460-AandeelFiets)^2,(K460-AandeelAuto)^2,(L460-AandeelBus)^2,(M460-AandeelTrein)^2)</f>
        <v>5.1489849117465104E-2</v>
      </c>
      <c r="O460" s="58" t="str">
        <f>IF($N460=LeastSquares,B460,"")</f>
        <v/>
      </c>
      <c r="P460" s="58" t="str">
        <f>IF($N460=LeastSquares,C460,"")</f>
        <v/>
      </c>
      <c r="Q460" s="58" t="str">
        <f>IF($N460=LeastSquares,D460,"")</f>
        <v/>
      </c>
    </row>
    <row r="461" spans="1:17" x14ac:dyDescent="0.25">
      <c r="A461">
        <v>459</v>
      </c>
      <c r="B461" s="51">
        <f t="shared" si="57"/>
        <v>4</v>
      </c>
      <c r="C461" s="51">
        <f t="shared" si="58"/>
        <v>5</v>
      </c>
      <c r="D461" s="51">
        <f t="shared" si="59"/>
        <v>9</v>
      </c>
      <c r="E461" s="14">
        <f>Alfa*($B461*V$3+$C461*V$4+$D461*V$5)</f>
        <v>1.2</v>
      </c>
      <c r="F461" s="14">
        <f>Alfa*($B461*W$3+$C461*W$4+$D461*W$5)</f>
        <v>4.3787234042553189</v>
      </c>
      <c r="G461" s="14">
        <f>Alfa*($B461*X$3+$C461*X$4+$D461*X$5)</f>
        <v>1.8140425531914894</v>
      </c>
      <c r="H461" s="14">
        <f>Alfa*($B461*Y$3+$C461*Y$4+$D461*Y$5)</f>
        <v>2.79</v>
      </c>
      <c r="I461" s="19">
        <f t="shared" si="60"/>
        <v>105.47251350165159</v>
      </c>
      <c r="J461" s="22">
        <f t="shared" si="61"/>
        <v>3.1478503853845839E-2</v>
      </c>
      <c r="K461" s="22">
        <f t="shared" si="62"/>
        <v>0.75599011431866914</v>
      </c>
      <c r="L461" s="22">
        <f t="shared" si="63"/>
        <v>5.8168702288863013E-2</v>
      </c>
      <c r="M461" s="22">
        <f t="shared" si="64"/>
        <v>0.15436267953862201</v>
      </c>
      <c r="N461" s="23">
        <f>SUM((J461-AandeelFiets)^2,(K461-AandeelAuto)^2,(L461-AandeelBus)^2,(M461-AandeelTrein)^2)</f>
        <v>6.5475020850214893E-2</v>
      </c>
      <c r="O461" s="58" t="str">
        <f>IF($N461=LeastSquares,B461,"")</f>
        <v/>
      </c>
      <c r="P461" s="58" t="str">
        <f>IF($N461=LeastSquares,C461,"")</f>
        <v/>
      </c>
      <c r="Q461" s="58" t="str">
        <f>IF($N461=LeastSquares,D461,"")</f>
        <v/>
      </c>
    </row>
    <row r="462" spans="1:17" x14ac:dyDescent="0.25">
      <c r="A462">
        <v>460</v>
      </c>
      <c r="B462" s="51">
        <f t="shared" si="57"/>
        <v>4</v>
      </c>
      <c r="C462" s="51">
        <f t="shared" si="58"/>
        <v>6</v>
      </c>
      <c r="D462" s="51">
        <f t="shared" si="59"/>
        <v>0</v>
      </c>
      <c r="E462" s="14">
        <f>Alfa*($B462*V$3+$C462*V$4+$D462*V$5)</f>
        <v>1.2</v>
      </c>
      <c r="F462" s="14">
        <f>Alfa*($B462*W$3+$C462*W$4+$D462*W$5)</f>
        <v>1.9787234042553192</v>
      </c>
      <c r="G462" s="14">
        <f>Alfa*($B462*X$3+$C462*X$4+$D462*X$5)</f>
        <v>0.79404255319148931</v>
      </c>
      <c r="H462" s="14">
        <f>Alfa*($B462*Y$3+$C462*Y$4+$D462*Y$5)</f>
        <v>1.0799999999999998</v>
      </c>
      <c r="I462" s="19">
        <f t="shared" si="60"/>
        <v>15.710621105324073</v>
      </c>
      <c r="J462" s="22">
        <f t="shared" si="61"/>
        <v>0.2113294503430812</v>
      </c>
      <c r="K462" s="22">
        <f t="shared" si="62"/>
        <v>0.46042118774423252</v>
      </c>
      <c r="L462" s="22">
        <f t="shared" si="63"/>
        <v>0.14081695352320384</v>
      </c>
      <c r="M462" s="22">
        <f t="shared" si="64"/>
        <v>0.18743240838948241</v>
      </c>
      <c r="N462" s="23">
        <f>SUM((J462-AandeelFiets)^2,(K462-AandeelAuto)^2,(L462-AandeelBus)^2,(M462-AandeelTrein)^2)</f>
        <v>1.0918369654849838E-2</v>
      </c>
      <c r="O462" s="58" t="str">
        <f>IF($N462=LeastSquares,B462,"")</f>
        <v/>
      </c>
      <c r="P462" s="58" t="str">
        <f>IF($N462=LeastSquares,C462,"")</f>
        <v/>
      </c>
      <c r="Q462" s="58" t="str">
        <f>IF($N462=LeastSquares,D462,"")</f>
        <v/>
      </c>
    </row>
    <row r="463" spans="1:17" x14ac:dyDescent="0.25">
      <c r="A463">
        <v>461</v>
      </c>
      <c r="B463" s="51">
        <f t="shared" si="57"/>
        <v>4</v>
      </c>
      <c r="C463" s="51">
        <f t="shared" si="58"/>
        <v>6</v>
      </c>
      <c r="D463" s="51">
        <f t="shared" si="59"/>
        <v>1</v>
      </c>
      <c r="E463" s="14">
        <f>Alfa*($B463*V$3+$C463*V$4+$D463*V$5)</f>
        <v>1.2</v>
      </c>
      <c r="F463" s="14">
        <f>Alfa*($B463*W$3+$C463*W$4+$D463*W$5)</f>
        <v>2.2787234042553193</v>
      </c>
      <c r="G463" s="14">
        <f>Alfa*($B463*X$3+$C463*X$4+$D463*X$5)</f>
        <v>0.9140425531914893</v>
      </c>
      <c r="H463" s="14">
        <f>Alfa*($B463*Y$3+$C463*Y$4+$D463*Y$5)</f>
        <v>1.2899999999999998</v>
      </c>
      <c r="I463" s="19">
        <f t="shared" si="60"/>
        <v>19.21149684897896</v>
      </c>
      <c r="J463" s="22">
        <f t="shared" si="61"/>
        <v>0.17281927321103055</v>
      </c>
      <c r="K463" s="22">
        <f t="shared" si="62"/>
        <v>0.50824813812271441</v>
      </c>
      <c r="L463" s="22">
        <f t="shared" si="63"/>
        <v>0.12983818419012072</v>
      </c>
      <c r="M463" s="22">
        <f t="shared" si="64"/>
        <v>0.18909440447613438</v>
      </c>
      <c r="N463" s="23">
        <f>SUM((J463-AandeelFiets)^2,(K463-AandeelAuto)^2,(L463-AandeelBus)^2,(M463-AandeelTrein)^2)</f>
        <v>2.6944405116380256E-3</v>
      </c>
      <c r="O463" s="58" t="str">
        <f>IF($N463=LeastSquares,B463,"")</f>
        <v/>
      </c>
      <c r="P463" s="58" t="str">
        <f>IF($N463=LeastSquares,C463,"")</f>
        <v/>
      </c>
      <c r="Q463" s="58" t="str">
        <f>IF($N463=LeastSquares,D463,"")</f>
        <v/>
      </c>
    </row>
    <row r="464" spans="1:17" x14ac:dyDescent="0.25">
      <c r="A464">
        <v>462</v>
      </c>
      <c r="B464" s="51">
        <f t="shared" si="57"/>
        <v>4</v>
      </c>
      <c r="C464" s="51">
        <f t="shared" si="58"/>
        <v>6</v>
      </c>
      <c r="D464" s="51">
        <f t="shared" si="59"/>
        <v>2</v>
      </c>
      <c r="E464" s="14">
        <f>Alfa*($B464*V$3+$C464*V$4+$D464*V$5)</f>
        <v>1.2</v>
      </c>
      <c r="F464" s="14">
        <f>Alfa*($B464*W$3+$C464*W$4+$D464*W$5)</f>
        <v>2.5787234042553191</v>
      </c>
      <c r="G464" s="14">
        <f>Alfa*($B464*X$3+$C464*X$4+$D464*X$5)</f>
        <v>1.0340425531914892</v>
      </c>
      <c r="H464" s="14">
        <f>Alfa*($B464*Y$3+$C464*Y$4+$D464*Y$5)</f>
        <v>1.5</v>
      </c>
      <c r="I464" s="19">
        <f t="shared" si="60"/>
        <v>23.794519702449605</v>
      </c>
      <c r="J464" s="22">
        <f t="shared" si="61"/>
        <v>0.13953284051347112</v>
      </c>
      <c r="K464" s="22">
        <f t="shared" si="62"/>
        <v>0.55392172916928162</v>
      </c>
      <c r="L464" s="22">
        <f t="shared" si="63"/>
        <v>0.1181957966040405</v>
      </c>
      <c r="M464" s="22">
        <f t="shared" si="64"/>
        <v>0.18834963371320676</v>
      </c>
      <c r="N464" s="23">
        <f>SUM((J464-AandeelFiets)^2,(K464-AandeelAuto)^2,(L464-AandeelBus)^2,(M464-AandeelTrein)^2)</f>
        <v>1.7505846484217671E-3</v>
      </c>
      <c r="O464" s="58" t="str">
        <f>IF($N464=LeastSquares,B464,"")</f>
        <v/>
      </c>
      <c r="P464" s="58" t="str">
        <f>IF($N464=LeastSquares,C464,"")</f>
        <v/>
      </c>
      <c r="Q464" s="58" t="str">
        <f>IF($N464=LeastSquares,D464,"")</f>
        <v/>
      </c>
    </row>
    <row r="465" spans="1:17" x14ac:dyDescent="0.25">
      <c r="A465">
        <v>463</v>
      </c>
      <c r="B465" s="51">
        <f t="shared" si="57"/>
        <v>4</v>
      </c>
      <c r="C465" s="51">
        <f t="shared" si="58"/>
        <v>6</v>
      </c>
      <c r="D465" s="51">
        <f t="shared" si="59"/>
        <v>3</v>
      </c>
      <c r="E465" s="14">
        <f>Alfa*($B465*V$3+$C465*V$4+$D465*V$5)</f>
        <v>1.2</v>
      </c>
      <c r="F465" s="14">
        <f>Alfa*($B465*W$3+$C465*W$4+$D465*W$5)</f>
        <v>2.8787234042553194</v>
      </c>
      <c r="G465" s="14">
        <f>Alfa*($B465*X$3+$C465*X$4+$D465*X$5)</f>
        <v>1.1540425531914893</v>
      </c>
      <c r="H465" s="14">
        <f>Alfa*($B465*Y$3+$C465*Y$4+$D465*Y$5)</f>
        <v>1.7099999999999997</v>
      </c>
      <c r="I465" s="19">
        <f t="shared" si="60"/>
        <v>29.811610377685881</v>
      </c>
      <c r="J465" s="22">
        <f t="shared" si="61"/>
        <v>0.11136992871816374</v>
      </c>
      <c r="K465" s="22">
        <f t="shared" si="62"/>
        <v>0.59679922817418873</v>
      </c>
      <c r="L465" s="22">
        <f t="shared" si="63"/>
        <v>0.10636748143153836</v>
      </c>
      <c r="M465" s="22">
        <f t="shared" si="64"/>
        <v>0.18546336167610905</v>
      </c>
      <c r="N465" s="23">
        <f>SUM((J465-AandeelFiets)^2,(K465-AandeelAuto)^2,(L465-AandeelBus)^2,(M465-AandeelTrein)^2)</f>
        <v>6.4618813665807736E-3</v>
      </c>
      <c r="O465" s="58" t="str">
        <f>IF($N465=LeastSquares,B465,"")</f>
        <v/>
      </c>
      <c r="P465" s="58" t="str">
        <f>IF($N465=LeastSquares,C465,"")</f>
        <v/>
      </c>
      <c r="Q465" s="58" t="str">
        <f>IF($N465=LeastSquares,D465,"")</f>
        <v/>
      </c>
    </row>
    <row r="466" spans="1:17" x14ac:dyDescent="0.25">
      <c r="A466">
        <v>464</v>
      </c>
      <c r="B466" s="51">
        <f t="shared" si="57"/>
        <v>4</v>
      </c>
      <c r="C466" s="51">
        <f t="shared" si="58"/>
        <v>6</v>
      </c>
      <c r="D466" s="51">
        <f t="shared" si="59"/>
        <v>4</v>
      </c>
      <c r="E466" s="14">
        <f>Alfa*($B466*V$3+$C466*V$4+$D466*V$5)</f>
        <v>1.2</v>
      </c>
      <c r="F466" s="14">
        <f>Alfa*($B466*W$3+$C466*W$4+$D466*W$5)</f>
        <v>3.1787234042553192</v>
      </c>
      <c r="G466" s="14">
        <f>Alfa*($B466*X$3+$C466*X$4+$D466*X$5)</f>
        <v>1.2740425531914892</v>
      </c>
      <c r="H466" s="14">
        <f>Alfa*($B466*Y$3+$C466*Y$4+$D466*Y$5)</f>
        <v>1.9199999999999997</v>
      </c>
      <c r="I466" s="19">
        <f t="shared" si="60"/>
        <v>37.732427180595963</v>
      </c>
      <c r="J466" s="22">
        <f t="shared" si="61"/>
        <v>8.7991077458275183E-2</v>
      </c>
      <c r="K466" s="22">
        <f t="shared" si="62"/>
        <v>0.63648370776632379</v>
      </c>
      <c r="L466" s="22">
        <f t="shared" si="63"/>
        <v>9.4753423004781831E-2</v>
      </c>
      <c r="M466" s="22">
        <f t="shared" si="64"/>
        <v>0.18077179177061925</v>
      </c>
      <c r="N466" s="23">
        <f>SUM((J466-AandeelFiets)^2,(K466-AandeelAuto)^2,(L466-AandeelBus)^2,(M466-AandeelTrein)^2)</f>
        <v>1.5273752068802956E-2</v>
      </c>
      <c r="O466" s="58" t="str">
        <f>IF($N466=LeastSquares,B466,"")</f>
        <v/>
      </c>
      <c r="P466" s="58" t="str">
        <f>IF($N466=LeastSquares,C466,"")</f>
        <v/>
      </c>
      <c r="Q466" s="58" t="str">
        <f>IF($N466=LeastSquares,D466,"")</f>
        <v/>
      </c>
    </row>
    <row r="467" spans="1:17" x14ac:dyDescent="0.25">
      <c r="A467">
        <v>465</v>
      </c>
      <c r="B467" s="51">
        <f t="shared" si="57"/>
        <v>4</v>
      </c>
      <c r="C467" s="51">
        <f t="shared" si="58"/>
        <v>6</v>
      </c>
      <c r="D467" s="51">
        <f t="shared" si="59"/>
        <v>5</v>
      </c>
      <c r="E467" s="14">
        <f>Alfa*($B467*V$3+$C467*V$4+$D467*V$5)</f>
        <v>1.2</v>
      </c>
      <c r="F467" s="14">
        <f>Alfa*($B467*W$3+$C467*W$4+$D467*W$5)</f>
        <v>3.478723404255319</v>
      </c>
      <c r="G467" s="14">
        <f>Alfa*($B467*X$3+$C467*X$4+$D467*X$5)</f>
        <v>1.3940425531914893</v>
      </c>
      <c r="H467" s="14">
        <f>Alfa*($B467*Y$3+$C467*Y$4+$D467*Y$5)</f>
        <v>2.13</v>
      </c>
      <c r="I467" s="19">
        <f t="shared" si="60"/>
        <v>48.184407453418736</v>
      </c>
      <c r="J467" s="22">
        <f t="shared" si="61"/>
        <v>6.8904384181671233E-2</v>
      </c>
      <c r="K467" s="22">
        <f t="shared" si="62"/>
        <v>0.67279670508820144</v>
      </c>
      <c r="L467" s="22">
        <f t="shared" si="63"/>
        <v>8.3660116643575158E-2</v>
      </c>
      <c r="M467" s="22">
        <f t="shared" si="64"/>
        <v>0.17463879408655228</v>
      </c>
      <c r="N467" s="23">
        <f>SUM((J467-AandeelFiets)^2,(K467-AandeelAuto)^2,(L467-AandeelBus)^2,(M467-AandeelTrein)^2)</f>
        <v>2.6834235732872875E-2</v>
      </c>
      <c r="O467" s="58" t="str">
        <f>IF($N467=LeastSquares,B467,"")</f>
        <v/>
      </c>
      <c r="P467" s="58" t="str">
        <f>IF($N467=LeastSquares,C467,"")</f>
        <v/>
      </c>
      <c r="Q467" s="58" t="str">
        <f>IF($N467=LeastSquares,D467,"")</f>
        <v/>
      </c>
    </row>
    <row r="468" spans="1:17" x14ac:dyDescent="0.25">
      <c r="A468">
        <v>466</v>
      </c>
      <c r="B468" s="51">
        <f t="shared" si="57"/>
        <v>4</v>
      </c>
      <c r="C468" s="51">
        <f t="shared" si="58"/>
        <v>6</v>
      </c>
      <c r="D468" s="51">
        <f t="shared" si="59"/>
        <v>6</v>
      </c>
      <c r="E468" s="14">
        <f>Alfa*($B468*V$3+$C468*V$4+$D468*V$5)</f>
        <v>1.2</v>
      </c>
      <c r="F468" s="14">
        <f>Alfa*($B468*W$3+$C468*W$4+$D468*W$5)</f>
        <v>3.7787234042553193</v>
      </c>
      <c r="G468" s="14">
        <f>Alfa*($B468*X$3+$C468*X$4+$D468*X$5)</f>
        <v>1.5140425531914894</v>
      </c>
      <c r="H468" s="14">
        <f>Alfa*($B468*Y$3+$C468*Y$4+$D468*Y$5)</f>
        <v>2.3399999999999994</v>
      </c>
      <c r="I468" s="19">
        <f t="shared" si="60"/>
        <v>62.006562919534076</v>
      </c>
      <c r="J468" s="22">
        <f t="shared" si="61"/>
        <v>5.3544605061323323E-2</v>
      </c>
      <c r="K468" s="22">
        <f t="shared" si="62"/>
        <v>0.70573403831743153</v>
      </c>
      <c r="L468" s="22">
        <f t="shared" si="63"/>
        <v>7.3299779389112904E-2</v>
      </c>
      <c r="M468" s="22">
        <f t="shared" si="64"/>
        <v>0.16742157723213219</v>
      </c>
      <c r="N468" s="23">
        <f>SUM((J468-AandeelFiets)^2,(K468-AandeelAuto)^2,(L468-AandeelBus)^2,(M468-AandeelTrein)^2)</f>
        <v>4.0050940114696405E-2</v>
      </c>
      <c r="O468" s="58" t="str">
        <f>IF($N468=LeastSquares,B468,"")</f>
        <v/>
      </c>
      <c r="P468" s="58" t="str">
        <f>IF($N468=LeastSquares,C468,"")</f>
        <v/>
      </c>
      <c r="Q468" s="58" t="str">
        <f>IF($N468=LeastSquares,D468,"")</f>
        <v/>
      </c>
    </row>
    <row r="469" spans="1:17" x14ac:dyDescent="0.25">
      <c r="A469">
        <v>467</v>
      </c>
      <c r="B469" s="51">
        <f t="shared" si="57"/>
        <v>4</v>
      </c>
      <c r="C469" s="51">
        <f t="shared" si="58"/>
        <v>6</v>
      </c>
      <c r="D469" s="51">
        <f t="shared" si="59"/>
        <v>7</v>
      </c>
      <c r="E469" s="14">
        <f>Alfa*($B469*V$3+$C469*V$4+$D469*V$5)</f>
        <v>1.2</v>
      </c>
      <c r="F469" s="14">
        <f>Alfa*($B469*W$3+$C469*W$4+$D469*W$5)</f>
        <v>4.0787234042553191</v>
      </c>
      <c r="G469" s="14">
        <f>Alfa*($B469*X$3+$C469*X$4+$D469*X$5)</f>
        <v>1.6340425531914895</v>
      </c>
      <c r="H469" s="14">
        <f>Alfa*($B469*Y$3+$C469*Y$4+$D469*Y$5)</f>
        <v>2.5499999999999998</v>
      </c>
      <c r="I469" s="19">
        <f t="shared" si="60"/>
        <v>80.321783038427611</v>
      </c>
      <c r="J469" s="22">
        <f t="shared" si="61"/>
        <v>4.133519945826071E-2</v>
      </c>
      <c r="K469" s="22">
        <f t="shared" si="62"/>
        <v>0.73541710522761949</v>
      </c>
      <c r="L469" s="22">
        <f t="shared" si="63"/>
        <v>6.380024160737309E-2</v>
      </c>
      <c r="M469" s="22">
        <f t="shared" si="64"/>
        <v>0.15944745370674657</v>
      </c>
      <c r="N469" s="23">
        <f>SUM((J469-AandeelFiets)^2,(K469-AandeelAuto)^2,(L469-AandeelBus)^2,(M469-AandeelTrein)^2)</f>
        <v>5.4092851960231482E-2</v>
      </c>
      <c r="O469" s="58" t="str">
        <f>IF($N469=LeastSquares,B469,"")</f>
        <v/>
      </c>
      <c r="P469" s="58" t="str">
        <f>IF($N469=LeastSquares,C469,"")</f>
        <v/>
      </c>
      <c r="Q469" s="58" t="str">
        <f>IF($N469=LeastSquares,D469,"")</f>
        <v/>
      </c>
    </row>
    <row r="470" spans="1:17" x14ac:dyDescent="0.25">
      <c r="A470">
        <v>468</v>
      </c>
      <c r="B470" s="51">
        <f t="shared" si="57"/>
        <v>4</v>
      </c>
      <c r="C470" s="51">
        <f t="shared" si="58"/>
        <v>6</v>
      </c>
      <c r="D470" s="51">
        <f t="shared" si="59"/>
        <v>8</v>
      </c>
      <c r="E470" s="14">
        <f>Alfa*($B470*V$3+$C470*V$4+$D470*V$5)</f>
        <v>1.2</v>
      </c>
      <c r="F470" s="14">
        <f>Alfa*($B470*W$3+$C470*W$4+$D470*W$5)</f>
        <v>4.3787234042553189</v>
      </c>
      <c r="G470" s="14">
        <f>Alfa*($B470*X$3+$C470*X$4+$D470*X$5)</f>
        <v>1.7540425531914894</v>
      </c>
      <c r="H470" s="14">
        <f>Alfa*($B470*Y$3+$C470*Y$4+$D470*Y$5)</f>
        <v>2.76</v>
      </c>
      <c r="I470" s="19">
        <f t="shared" si="60"/>
        <v>104.6340504589721</v>
      </c>
      <c r="J470" s="22">
        <f t="shared" si="61"/>
        <v>3.173075024978024E-2</v>
      </c>
      <c r="K470" s="22">
        <f t="shared" si="62"/>
        <v>0.76204808272098945</v>
      </c>
      <c r="L470" s="22">
        <f t="shared" si="63"/>
        <v>5.5220198616412863E-2</v>
      </c>
      <c r="M470" s="22">
        <f t="shared" si="64"/>
        <v>0.15100096841281746</v>
      </c>
      <c r="N470" s="23">
        <f>SUM((J470-AandeelFiets)^2,(K470-AandeelAuto)^2,(L470-AandeelBus)^2,(M470-AandeelTrein)^2)</f>
        <v>6.8360180048940317E-2</v>
      </c>
      <c r="O470" s="58" t="str">
        <f>IF($N470=LeastSquares,B470,"")</f>
        <v/>
      </c>
      <c r="P470" s="58" t="str">
        <f>IF($N470=LeastSquares,C470,"")</f>
        <v/>
      </c>
      <c r="Q470" s="58" t="str">
        <f>IF($N470=LeastSquares,D470,"")</f>
        <v/>
      </c>
    </row>
    <row r="471" spans="1:17" x14ac:dyDescent="0.25">
      <c r="A471">
        <v>469</v>
      </c>
      <c r="B471" s="51">
        <f t="shared" si="57"/>
        <v>4</v>
      </c>
      <c r="C471" s="51">
        <f t="shared" si="58"/>
        <v>6</v>
      </c>
      <c r="D471" s="51">
        <f t="shared" si="59"/>
        <v>9</v>
      </c>
      <c r="E471" s="14">
        <f>Alfa*($B471*V$3+$C471*V$4+$D471*V$5)</f>
        <v>1.2</v>
      </c>
      <c r="F471" s="14">
        <f>Alfa*($B471*W$3+$C471*W$4+$D471*W$5)</f>
        <v>4.6787234042553187</v>
      </c>
      <c r="G471" s="14">
        <f>Alfa*($B471*X$3+$C471*X$4+$D471*X$5)</f>
        <v>1.8740425531914893</v>
      </c>
      <c r="H471" s="14">
        <f>Alfa*($B471*Y$3+$C471*Y$4+$D471*Y$5)</f>
        <v>2.9699999999999993</v>
      </c>
      <c r="I471" s="19">
        <f t="shared" si="60"/>
        <v>136.95919682378093</v>
      </c>
      <c r="J471" s="22">
        <f t="shared" si="61"/>
        <v>2.424165006610245E-2</v>
      </c>
      <c r="K471" s="22">
        <f t="shared" si="62"/>
        <v>0.78587334060338121</v>
      </c>
      <c r="L471" s="22">
        <f t="shared" si="63"/>
        <v>4.7565836554478269E-2</v>
      </c>
      <c r="M471" s="22">
        <f t="shared" si="64"/>
        <v>0.14231917277603823</v>
      </c>
      <c r="N471" s="23">
        <f>SUM((J471-AandeelFiets)^2,(K471-AandeelAuto)^2,(L471-AandeelBus)^2,(M471-AandeelTrein)^2)</f>
        <v>8.2441049068227329E-2</v>
      </c>
      <c r="O471" s="58" t="str">
        <f>IF($N471=LeastSquares,B471,"")</f>
        <v/>
      </c>
      <c r="P471" s="58" t="str">
        <f>IF($N471=LeastSquares,C471,"")</f>
        <v/>
      </c>
      <c r="Q471" s="58" t="str">
        <f>IF($N471=LeastSquares,D471,"")</f>
        <v/>
      </c>
    </row>
    <row r="472" spans="1:17" x14ac:dyDescent="0.25">
      <c r="A472">
        <v>470</v>
      </c>
      <c r="B472" s="51">
        <f t="shared" si="57"/>
        <v>4</v>
      </c>
      <c r="C472" s="51">
        <f t="shared" si="58"/>
        <v>7</v>
      </c>
      <c r="D472" s="51">
        <f t="shared" si="59"/>
        <v>0</v>
      </c>
      <c r="E472" s="14">
        <f>Alfa*($B472*V$3+$C472*V$4+$D472*V$5)</f>
        <v>1.2</v>
      </c>
      <c r="F472" s="14">
        <f>Alfa*($B472*W$3+$C472*W$4+$D472*W$5)</f>
        <v>2.2787234042553193</v>
      </c>
      <c r="G472" s="14">
        <f>Alfa*($B472*X$3+$C472*X$4+$D472*X$5)</f>
        <v>0.85404255319148936</v>
      </c>
      <c r="H472" s="14">
        <f>Alfa*($B472*Y$3+$C472*Y$4+$D472*Y$5)</f>
        <v>1.26</v>
      </c>
      <c r="I472" s="19">
        <f t="shared" si="60"/>
        <v>18.958870056238215</v>
      </c>
      <c r="J472" s="22">
        <f t="shared" si="61"/>
        <v>0.17512208865232967</v>
      </c>
      <c r="K472" s="22">
        <f t="shared" si="62"/>
        <v>0.51502054052167212</v>
      </c>
      <c r="L472" s="22">
        <f t="shared" si="63"/>
        <v>0.12390633698759804</v>
      </c>
      <c r="M472" s="22">
        <f t="shared" si="64"/>
        <v>0.18595103383840009</v>
      </c>
      <c r="N472" s="23">
        <f>SUM((J472-AandeelFiets)^2,(K472-AandeelAuto)^2,(L472-AandeelBus)^2,(M472-AandeelTrein)^2)</f>
        <v>1.9385140035007766E-3</v>
      </c>
      <c r="O472" s="58" t="str">
        <f>IF($N472=LeastSquares,B472,"")</f>
        <v/>
      </c>
      <c r="P472" s="58" t="str">
        <f>IF($N472=LeastSquares,C472,"")</f>
        <v/>
      </c>
      <c r="Q472" s="58" t="str">
        <f>IF($N472=LeastSquares,D472,"")</f>
        <v/>
      </c>
    </row>
    <row r="473" spans="1:17" x14ac:dyDescent="0.25">
      <c r="A473">
        <v>471</v>
      </c>
      <c r="B473" s="51">
        <f t="shared" si="57"/>
        <v>4</v>
      </c>
      <c r="C473" s="51">
        <f t="shared" si="58"/>
        <v>7</v>
      </c>
      <c r="D473" s="51">
        <f t="shared" si="59"/>
        <v>1</v>
      </c>
      <c r="E473" s="14">
        <f>Alfa*($B473*V$3+$C473*V$4+$D473*V$5)</f>
        <v>1.2</v>
      </c>
      <c r="F473" s="14">
        <f>Alfa*($B473*W$3+$C473*W$4+$D473*W$5)</f>
        <v>2.5787234042553191</v>
      </c>
      <c r="G473" s="14">
        <f>Alfa*($B473*X$3+$C473*X$4+$D473*X$5)</f>
        <v>0.97404255319148936</v>
      </c>
      <c r="H473" s="14">
        <f>Alfa*($B473*Y$3+$C473*Y$4+$D473*Y$5)</f>
        <v>1.47</v>
      </c>
      <c r="I473" s="19">
        <f t="shared" si="60"/>
        <v>23.498283636310923</v>
      </c>
      <c r="J473" s="22">
        <f t="shared" si="61"/>
        <v>0.14129189068116058</v>
      </c>
      <c r="K473" s="22">
        <f t="shared" si="62"/>
        <v>0.56090486021568198</v>
      </c>
      <c r="L473" s="22">
        <f t="shared" si="63"/>
        <v>0.11271589513394885</v>
      </c>
      <c r="M473" s="22">
        <f t="shared" si="64"/>
        <v>0.18508735396920856</v>
      </c>
      <c r="N473" s="23">
        <f>SUM((J473-AandeelFiets)^2,(K473-AandeelAuto)^2,(L473-AandeelBus)^2,(M473-AandeelTrein)^2)</f>
        <v>1.6255050298619967E-3</v>
      </c>
      <c r="O473" s="58" t="str">
        <f>IF($N473=LeastSquares,B473,"")</f>
        <v/>
      </c>
      <c r="P473" s="58" t="str">
        <f>IF($N473=LeastSquares,C473,"")</f>
        <v/>
      </c>
      <c r="Q473" s="58" t="str">
        <f>IF($N473=LeastSquares,D473,"")</f>
        <v/>
      </c>
    </row>
    <row r="474" spans="1:17" x14ac:dyDescent="0.25">
      <c r="A474">
        <v>472</v>
      </c>
      <c r="B474" s="51">
        <f t="shared" si="57"/>
        <v>4</v>
      </c>
      <c r="C474" s="51">
        <f t="shared" si="58"/>
        <v>7</v>
      </c>
      <c r="D474" s="51">
        <f t="shared" si="59"/>
        <v>2</v>
      </c>
      <c r="E474" s="14">
        <f>Alfa*($B474*V$3+$C474*V$4+$D474*V$5)</f>
        <v>1.2</v>
      </c>
      <c r="F474" s="14">
        <f>Alfa*($B474*W$3+$C474*W$4+$D474*W$5)</f>
        <v>2.8787234042553194</v>
      </c>
      <c r="G474" s="14">
        <f>Alfa*($B474*X$3+$C474*X$4+$D474*X$5)</f>
        <v>1.0940425531914892</v>
      </c>
      <c r="H474" s="14">
        <f>Alfa*($B474*Y$3+$C474*Y$4+$D474*Y$5)</f>
        <v>1.68</v>
      </c>
      <c r="I474" s="19">
        <f t="shared" si="60"/>
        <v>29.463541027525469</v>
      </c>
      <c r="J474" s="22">
        <f t="shared" si="61"/>
        <v>0.11268560420605328</v>
      </c>
      <c r="K474" s="22">
        <f t="shared" si="62"/>
        <v>0.60384955248289152</v>
      </c>
      <c r="L474" s="22">
        <f t="shared" si="63"/>
        <v>0.10135652285801261</v>
      </c>
      <c r="M474" s="22">
        <f t="shared" si="64"/>
        <v>0.18210832045304254</v>
      </c>
      <c r="N474" s="23">
        <f>SUM((J474-AandeelFiets)^2,(K474-AandeelAuto)^2,(L474-AandeelBus)^2,(M474-AandeelTrein)^2)</f>
        <v>7.0210713410310908E-3</v>
      </c>
      <c r="O474" s="58" t="str">
        <f>IF($N474=LeastSquares,B474,"")</f>
        <v/>
      </c>
      <c r="P474" s="58" t="str">
        <f>IF($N474=LeastSquares,C474,"")</f>
        <v/>
      </c>
      <c r="Q474" s="58" t="str">
        <f>IF($N474=LeastSquares,D474,"")</f>
        <v/>
      </c>
    </row>
    <row r="475" spans="1:17" x14ac:dyDescent="0.25">
      <c r="A475">
        <v>473</v>
      </c>
      <c r="B475" s="51">
        <f t="shared" si="57"/>
        <v>4</v>
      </c>
      <c r="C475" s="51">
        <f t="shared" si="58"/>
        <v>7</v>
      </c>
      <c r="D475" s="51">
        <f t="shared" si="59"/>
        <v>3</v>
      </c>
      <c r="E475" s="14">
        <f>Alfa*($B475*V$3+$C475*V$4+$D475*V$5)</f>
        <v>1.2</v>
      </c>
      <c r="F475" s="14">
        <f>Alfa*($B475*W$3+$C475*W$4+$D475*W$5)</f>
        <v>3.1787234042553192</v>
      </c>
      <c r="G475" s="14">
        <f>Alfa*($B475*X$3+$C475*X$4+$D475*X$5)</f>
        <v>1.2140425531914893</v>
      </c>
      <c r="H475" s="14">
        <f>Alfa*($B475*Y$3+$C475*Y$4+$D475*Y$5)</f>
        <v>1.89</v>
      </c>
      <c r="I475" s="19">
        <f t="shared" si="60"/>
        <v>37.322629490022926</v>
      </c>
      <c r="J475" s="22">
        <f t="shared" si="61"/>
        <v>8.8957208216641853E-2</v>
      </c>
      <c r="K475" s="22">
        <f t="shared" si="62"/>
        <v>0.64347221734064863</v>
      </c>
      <c r="L475" s="22">
        <f t="shared" si="63"/>
        <v>9.0215206627251451E-2</v>
      </c>
      <c r="M475" s="22">
        <f t="shared" si="64"/>
        <v>0.17735536781545802</v>
      </c>
      <c r="N475" s="23">
        <f>SUM((J475-AandeelFiets)^2,(K475-AandeelAuto)^2,(L475-AandeelBus)^2,(M475-AandeelTrein)^2)</f>
        <v>1.6493332222885359E-2</v>
      </c>
      <c r="O475" s="58" t="str">
        <f>IF($N475=LeastSquares,B475,"")</f>
        <v/>
      </c>
      <c r="P475" s="58" t="str">
        <f>IF($N475=LeastSquares,C475,"")</f>
        <v/>
      </c>
      <c r="Q475" s="58" t="str">
        <f>IF($N475=LeastSquares,D475,"")</f>
        <v/>
      </c>
    </row>
    <row r="476" spans="1:17" x14ac:dyDescent="0.25">
      <c r="A476">
        <v>474</v>
      </c>
      <c r="B476" s="51">
        <f t="shared" si="57"/>
        <v>4</v>
      </c>
      <c r="C476" s="51">
        <f t="shared" si="58"/>
        <v>7</v>
      </c>
      <c r="D476" s="51">
        <f t="shared" si="59"/>
        <v>4</v>
      </c>
      <c r="E476" s="14">
        <f>Alfa*($B476*V$3+$C476*V$4+$D476*V$5)</f>
        <v>1.2</v>
      </c>
      <c r="F476" s="14">
        <f>Alfa*($B476*W$3+$C476*W$4+$D476*W$5)</f>
        <v>3.478723404255319</v>
      </c>
      <c r="G476" s="14">
        <f>Alfa*($B476*X$3+$C476*X$4+$D476*X$5)</f>
        <v>1.3340425531914895</v>
      </c>
      <c r="H476" s="14">
        <f>Alfa*($B476*Y$3+$C476*Y$4+$D476*Y$5)</f>
        <v>2.1</v>
      </c>
      <c r="I476" s="19">
        <f t="shared" si="60"/>
        <v>47.700956800200458</v>
      </c>
      <c r="J476" s="22">
        <f t="shared" si="61"/>
        <v>6.960273221862491E-2</v>
      </c>
      <c r="K476" s="22">
        <f t="shared" si="62"/>
        <v>0.67961552023105887</v>
      </c>
      <c r="L476" s="22">
        <f t="shared" si="63"/>
        <v>7.9586650840362358E-2</v>
      </c>
      <c r="M476" s="22">
        <f t="shared" si="64"/>
        <v>0.17119509670995392</v>
      </c>
      <c r="N476" s="23">
        <f>SUM((J476-AandeelFiets)^2,(K476-AandeelAuto)^2,(L476-AandeelBus)^2,(M476-AandeelTrein)^2)</f>
        <v>2.8638363443377161E-2</v>
      </c>
      <c r="O476" s="58" t="str">
        <f>IF($N476=LeastSquares,B476,"")</f>
        <v/>
      </c>
      <c r="P476" s="58" t="str">
        <f>IF($N476=LeastSquares,C476,"")</f>
        <v/>
      </c>
      <c r="Q476" s="58" t="str">
        <f>IF($N476=LeastSquares,D476,"")</f>
        <v/>
      </c>
    </row>
    <row r="477" spans="1:17" x14ac:dyDescent="0.25">
      <c r="A477">
        <v>475</v>
      </c>
      <c r="B477" s="51">
        <f t="shared" si="57"/>
        <v>4</v>
      </c>
      <c r="C477" s="51">
        <f t="shared" si="58"/>
        <v>7</v>
      </c>
      <c r="D477" s="51">
        <f t="shared" si="59"/>
        <v>5</v>
      </c>
      <c r="E477" s="14">
        <f>Alfa*($B477*V$3+$C477*V$4+$D477*V$5)</f>
        <v>1.2</v>
      </c>
      <c r="F477" s="14">
        <f>Alfa*($B477*W$3+$C477*W$4+$D477*W$5)</f>
        <v>3.7787234042553193</v>
      </c>
      <c r="G477" s="14">
        <f>Alfa*($B477*X$3+$C477*X$4+$D477*X$5)</f>
        <v>1.4540425531914893</v>
      </c>
      <c r="H477" s="14">
        <f>Alfa*($B477*Y$3+$C477*Y$4+$D477*Y$5)</f>
        <v>2.31</v>
      </c>
      <c r="I477" s="19">
        <f t="shared" si="60"/>
        <v>61.435066892894497</v>
      </c>
      <c r="J477" s="22">
        <f t="shared" si="61"/>
        <v>5.4042700539820653E-2</v>
      </c>
      <c r="K477" s="22">
        <f t="shared" si="62"/>
        <v>0.71229908689898302</v>
      </c>
      <c r="L477" s="22">
        <f t="shared" si="63"/>
        <v>6.9673290520218034E-2</v>
      </c>
      <c r="M477" s="22">
        <f t="shared" si="64"/>
        <v>0.16398492204097823</v>
      </c>
      <c r="N477" s="23">
        <f>SUM((J477-AandeelFiets)^2,(K477-AandeelAuto)^2,(L477-AandeelBus)^2,(M477-AandeelTrein)^2)</f>
        <v>4.233574619707639E-2</v>
      </c>
      <c r="O477" s="58" t="str">
        <f>IF($N477=LeastSquares,B477,"")</f>
        <v/>
      </c>
      <c r="P477" s="58" t="str">
        <f>IF($N477=LeastSquares,C477,"")</f>
        <v/>
      </c>
      <c r="Q477" s="58" t="str">
        <f>IF($N477=LeastSquares,D477,"")</f>
        <v/>
      </c>
    </row>
    <row r="478" spans="1:17" x14ac:dyDescent="0.25">
      <c r="A478">
        <v>476</v>
      </c>
      <c r="B478" s="51">
        <f t="shared" si="57"/>
        <v>4</v>
      </c>
      <c r="C478" s="51">
        <f t="shared" si="58"/>
        <v>7</v>
      </c>
      <c r="D478" s="51">
        <f t="shared" si="59"/>
        <v>6</v>
      </c>
      <c r="E478" s="14">
        <f>Alfa*($B478*V$3+$C478*V$4+$D478*V$5)</f>
        <v>1.2</v>
      </c>
      <c r="F478" s="14">
        <f>Alfa*($B478*W$3+$C478*W$4+$D478*W$5)</f>
        <v>4.0787234042553191</v>
      </c>
      <c r="G478" s="14">
        <f>Alfa*($B478*X$3+$C478*X$4+$D478*X$5)</f>
        <v>1.5740425531914894</v>
      </c>
      <c r="H478" s="14">
        <f>Alfa*($B478*Y$3+$C478*Y$4+$D478*Y$5)</f>
        <v>2.5199999999999996</v>
      </c>
      <c r="I478" s="19">
        <f t="shared" si="60"/>
        <v>79.644845408595245</v>
      </c>
      <c r="J478" s="22">
        <f t="shared" si="61"/>
        <v>4.1686526048278841E-2</v>
      </c>
      <c r="K478" s="22">
        <f t="shared" si="62"/>
        <v>0.74166774843744665</v>
      </c>
      <c r="L478" s="22">
        <f t="shared" si="63"/>
        <v>6.0595492761405863E-2</v>
      </c>
      <c r="M478" s="22">
        <f t="shared" si="64"/>
        <v>0.15605023275286875</v>
      </c>
      <c r="N478" s="23">
        <f>SUM((J478-AandeelFiets)^2,(K478-AandeelAuto)^2,(L478-AandeelBus)^2,(M478-AandeelTrein)^2)</f>
        <v>5.6745369530206029E-2</v>
      </c>
      <c r="O478" s="58" t="str">
        <f>IF($N478=LeastSquares,B478,"")</f>
        <v/>
      </c>
      <c r="P478" s="58" t="str">
        <f>IF($N478=LeastSquares,C478,"")</f>
        <v/>
      </c>
      <c r="Q478" s="58" t="str">
        <f>IF($N478=LeastSquares,D478,"")</f>
        <v/>
      </c>
    </row>
    <row r="479" spans="1:17" x14ac:dyDescent="0.25">
      <c r="A479">
        <v>477</v>
      </c>
      <c r="B479" s="51">
        <f t="shared" si="57"/>
        <v>4</v>
      </c>
      <c r="C479" s="51">
        <f t="shared" si="58"/>
        <v>7</v>
      </c>
      <c r="D479" s="51">
        <f t="shared" si="59"/>
        <v>7</v>
      </c>
      <c r="E479" s="14">
        <f>Alfa*($B479*V$3+$C479*V$4+$D479*V$5)</f>
        <v>1.2</v>
      </c>
      <c r="F479" s="14">
        <f>Alfa*($B479*W$3+$C479*W$4+$D479*W$5)</f>
        <v>4.3787234042553189</v>
      </c>
      <c r="G479" s="14">
        <f>Alfa*($B479*X$3+$C479*X$4+$D479*X$5)</f>
        <v>1.6940425531914893</v>
      </c>
      <c r="H479" s="14">
        <f>Alfa*($B479*Y$3+$C479*Y$4+$D479*Y$5)</f>
        <v>2.73</v>
      </c>
      <c r="I479" s="19">
        <f t="shared" si="60"/>
        <v>103.83061506933659</v>
      </c>
      <c r="J479" s="22">
        <f t="shared" si="61"/>
        <v>3.1976280989180511E-2</v>
      </c>
      <c r="K479" s="22">
        <f t="shared" si="62"/>
        <v>0.7679447674112716</v>
      </c>
      <c r="L479" s="22">
        <f t="shared" si="63"/>
        <v>5.24068318719694E-2</v>
      </c>
      <c r="M479" s="22">
        <f t="shared" si="64"/>
        <v>0.14767211972757857</v>
      </c>
      <c r="N479" s="23">
        <f>SUM((J479-AandeelFiets)^2,(K479-AandeelAuto)^2,(L479-AandeelBus)^2,(M479-AandeelTrein)^2)</f>
        <v>7.1271281661126271E-2</v>
      </c>
      <c r="O479" s="58" t="str">
        <f>IF($N479=LeastSquares,B479,"")</f>
        <v/>
      </c>
      <c r="P479" s="58" t="str">
        <f>IF($N479=LeastSquares,C479,"")</f>
        <v/>
      </c>
      <c r="Q479" s="58" t="str">
        <f>IF($N479=LeastSquares,D479,"")</f>
        <v/>
      </c>
    </row>
    <row r="480" spans="1:17" x14ac:dyDescent="0.25">
      <c r="A480">
        <v>478</v>
      </c>
      <c r="B480" s="51">
        <f t="shared" si="57"/>
        <v>4</v>
      </c>
      <c r="C480" s="51">
        <f t="shared" si="58"/>
        <v>7</v>
      </c>
      <c r="D480" s="51">
        <f t="shared" si="59"/>
        <v>8</v>
      </c>
      <c r="E480" s="14">
        <f>Alfa*($B480*V$3+$C480*V$4+$D480*V$5)</f>
        <v>1.2</v>
      </c>
      <c r="F480" s="14">
        <f>Alfa*($B480*W$3+$C480*W$4+$D480*W$5)</f>
        <v>4.6787234042553187</v>
      </c>
      <c r="G480" s="14">
        <f>Alfa*($B480*X$3+$C480*X$4+$D480*X$5)</f>
        <v>1.8140425531914894</v>
      </c>
      <c r="H480" s="14">
        <f>Alfa*($B480*Y$3+$C480*Y$4+$D480*Y$5)</f>
        <v>2.94</v>
      </c>
      <c r="I480" s="19">
        <f t="shared" si="60"/>
        <v>136.00374400678794</v>
      </c>
      <c r="J480" s="22">
        <f t="shared" si="61"/>
        <v>2.4411952383978783E-2</v>
      </c>
      <c r="K480" s="22">
        <f t="shared" si="62"/>
        <v>0.79139425403530639</v>
      </c>
      <c r="L480" s="22">
        <f t="shared" si="63"/>
        <v>4.5110517231271581E-2</v>
      </c>
      <c r="M480" s="22">
        <f t="shared" si="64"/>
        <v>0.13908327634944337</v>
      </c>
      <c r="N480" s="23">
        <f>SUM((J480-AandeelFiets)^2,(K480-AandeelAuto)^2,(L480-AandeelBus)^2,(M480-AandeelTrein)^2)</f>
        <v>8.5513009447548291E-2</v>
      </c>
      <c r="O480" s="58" t="str">
        <f>IF($N480=LeastSquares,B480,"")</f>
        <v/>
      </c>
      <c r="P480" s="58" t="str">
        <f>IF($N480=LeastSquares,C480,"")</f>
        <v/>
      </c>
      <c r="Q480" s="58" t="str">
        <f>IF($N480=LeastSquares,D480,"")</f>
        <v/>
      </c>
    </row>
    <row r="481" spans="1:17" x14ac:dyDescent="0.25">
      <c r="A481">
        <v>479</v>
      </c>
      <c r="B481" s="51">
        <f t="shared" si="57"/>
        <v>4</v>
      </c>
      <c r="C481" s="51">
        <f t="shared" si="58"/>
        <v>7</v>
      </c>
      <c r="D481" s="51">
        <f t="shared" si="59"/>
        <v>9</v>
      </c>
      <c r="E481" s="14">
        <f>Alfa*($B481*V$3+$C481*V$4+$D481*V$5)</f>
        <v>1.2</v>
      </c>
      <c r="F481" s="14">
        <f>Alfa*($B481*W$3+$C481*W$4+$D481*W$5)</f>
        <v>4.9787234042553186</v>
      </c>
      <c r="G481" s="14">
        <f>Alfa*($B481*X$3+$C481*X$4+$D481*X$5)</f>
        <v>1.9340425531914895</v>
      </c>
      <c r="H481" s="14">
        <f>Alfa*($B481*Y$3+$C481*Y$4+$D481*Y$5)</f>
        <v>3.15</v>
      </c>
      <c r="I481" s="19">
        <f t="shared" si="60"/>
        <v>178.862387493977</v>
      </c>
      <c r="J481" s="22">
        <f t="shared" si="61"/>
        <v>1.8562409734401812E-2</v>
      </c>
      <c r="K481" s="22">
        <f t="shared" si="62"/>
        <v>0.81229368679346581</v>
      </c>
      <c r="L481" s="22">
        <f t="shared" si="63"/>
        <v>3.867452470613239E-2</v>
      </c>
      <c r="M481" s="22">
        <f t="shared" si="64"/>
        <v>0.13046937876599982</v>
      </c>
      <c r="N481" s="23">
        <f>SUM((J481-AandeelFiets)^2,(K481-AandeelAuto)^2,(L481-AandeelBus)^2,(M481-AandeelTrein)^2)</f>
        <v>9.921721239939936E-2</v>
      </c>
      <c r="O481" s="58" t="str">
        <f>IF($N481=LeastSquares,B481,"")</f>
        <v/>
      </c>
      <c r="P481" s="58" t="str">
        <f>IF($N481=LeastSquares,C481,"")</f>
        <v/>
      </c>
      <c r="Q481" s="58" t="str">
        <f>IF($N481=LeastSquares,D481,"")</f>
        <v/>
      </c>
    </row>
    <row r="482" spans="1:17" x14ac:dyDescent="0.25">
      <c r="A482">
        <v>480</v>
      </c>
      <c r="B482" s="51">
        <f t="shared" si="57"/>
        <v>4</v>
      </c>
      <c r="C482" s="51">
        <f t="shared" si="58"/>
        <v>8</v>
      </c>
      <c r="D482" s="51">
        <f t="shared" si="59"/>
        <v>0</v>
      </c>
      <c r="E482" s="14">
        <f>Alfa*($B482*V$3+$C482*V$4+$D482*V$5)</f>
        <v>1.2</v>
      </c>
      <c r="F482" s="14">
        <f>Alfa*($B482*W$3+$C482*W$4+$D482*W$5)</f>
        <v>2.5787234042553191</v>
      </c>
      <c r="G482" s="14">
        <f>Alfa*($B482*X$3+$C482*X$4+$D482*X$5)</f>
        <v>0.91404255319148942</v>
      </c>
      <c r="H482" s="14">
        <f>Alfa*($B482*Y$3+$C482*Y$4+$D482*Y$5)</f>
        <v>1.44</v>
      </c>
      <c r="I482" s="19">
        <f t="shared" si="60"/>
        <v>23.215500104512181</v>
      </c>
      <c r="J482" s="22">
        <f t="shared" si="61"/>
        <v>0.14301293996639974</v>
      </c>
      <c r="K482" s="22">
        <f t="shared" si="62"/>
        <v>0.56773713419904714</v>
      </c>
      <c r="L482" s="22">
        <f t="shared" si="63"/>
        <v>0.10744484741730134</v>
      </c>
      <c r="M482" s="22">
        <f t="shared" si="64"/>
        <v>0.18180507841725171</v>
      </c>
      <c r="N482" s="23">
        <f>SUM((J482-AandeelFiets)^2,(K482-AandeelAuto)^2,(L482-AandeelBus)^2,(M482-AandeelTrein)^2)</f>
        <v>1.6760006400094959E-3</v>
      </c>
      <c r="O482" s="58" t="str">
        <f>IF($N482=LeastSquares,B482,"")</f>
        <v/>
      </c>
      <c r="P482" s="58" t="str">
        <f>IF($N482=LeastSquares,C482,"")</f>
        <v/>
      </c>
      <c r="Q482" s="58" t="str">
        <f>IF($N482=LeastSquares,D482,"")</f>
        <v/>
      </c>
    </row>
    <row r="483" spans="1:17" x14ac:dyDescent="0.25">
      <c r="A483">
        <v>481</v>
      </c>
      <c r="B483" s="51">
        <f t="shared" si="57"/>
        <v>4</v>
      </c>
      <c r="C483" s="51">
        <f t="shared" si="58"/>
        <v>8</v>
      </c>
      <c r="D483" s="51">
        <f t="shared" si="59"/>
        <v>1</v>
      </c>
      <c r="E483" s="14">
        <f>Alfa*($B483*V$3+$C483*V$4+$D483*V$5)</f>
        <v>1.2</v>
      </c>
      <c r="F483" s="14">
        <f>Alfa*($B483*W$3+$C483*W$4+$D483*W$5)</f>
        <v>2.8787234042553194</v>
      </c>
      <c r="G483" s="14">
        <f>Alfa*($B483*X$3+$C483*X$4+$D483*X$5)</f>
        <v>1.0340425531914894</v>
      </c>
      <c r="H483" s="14">
        <f>Alfa*($B483*Y$3+$C483*Y$4+$D483*Y$5)</f>
        <v>1.65</v>
      </c>
      <c r="I483" s="19">
        <f t="shared" si="60"/>
        <v>29.131055024990538</v>
      </c>
      <c r="J483" s="22">
        <f t="shared" si="61"/>
        <v>0.11397173634419805</v>
      </c>
      <c r="K483" s="22">
        <f t="shared" si="62"/>
        <v>0.61074156252733758</v>
      </c>
      <c r="L483" s="22">
        <f t="shared" si="63"/>
        <v>9.6543438218385721E-2</v>
      </c>
      <c r="M483" s="22">
        <f t="shared" si="64"/>
        <v>0.17874326291007855</v>
      </c>
      <c r="N483" s="23">
        <f>SUM((J483-AandeelFiets)^2,(K483-AandeelAuto)^2,(L483-AandeelBus)^2,(M483-AandeelTrein)^2)</f>
        <v>7.7302239416775307E-3</v>
      </c>
      <c r="O483" s="58" t="str">
        <f>IF($N483=LeastSquares,B483,"")</f>
        <v/>
      </c>
      <c r="P483" s="58" t="str">
        <f>IF($N483=LeastSquares,C483,"")</f>
        <v/>
      </c>
      <c r="Q483" s="58" t="str">
        <f>IF($N483=LeastSquares,D483,"")</f>
        <v/>
      </c>
    </row>
    <row r="484" spans="1:17" x14ac:dyDescent="0.25">
      <c r="A484">
        <v>482</v>
      </c>
      <c r="B484" s="51">
        <f t="shared" si="57"/>
        <v>4</v>
      </c>
      <c r="C484" s="51">
        <f t="shared" si="58"/>
        <v>8</v>
      </c>
      <c r="D484" s="51">
        <f t="shared" si="59"/>
        <v>2</v>
      </c>
      <c r="E484" s="14">
        <f>Alfa*($B484*V$3+$C484*V$4+$D484*V$5)</f>
        <v>1.2</v>
      </c>
      <c r="F484" s="14">
        <f>Alfa*($B484*W$3+$C484*W$4+$D484*W$5)</f>
        <v>3.1787234042553192</v>
      </c>
      <c r="G484" s="14">
        <f>Alfa*($B484*X$3+$C484*X$4+$D484*X$5)</f>
        <v>1.1540425531914893</v>
      </c>
      <c r="H484" s="14">
        <f>Alfa*($B484*Y$3+$C484*Y$4+$D484*Y$5)</f>
        <v>1.8599999999999997</v>
      </c>
      <c r="I484" s="19">
        <f t="shared" si="60"/>
        <v>36.930914762386976</v>
      </c>
      <c r="J484" s="22">
        <f t="shared" si="61"/>
        <v>8.9900749659144269E-2</v>
      </c>
      <c r="K484" s="22">
        <f t="shared" si="62"/>
        <v>0.65029732703475251</v>
      </c>
      <c r="L484" s="22">
        <f t="shared" si="63"/>
        <v>8.5862642008594725E-2</v>
      </c>
      <c r="M484" s="22">
        <f t="shared" si="64"/>
        <v>0.17393928129750835</v>
      </c>
      <c r="N484" s="23">
        <f>SUM((J484-AandeelFiets)^2,(K484-AandeelAuto)^2,(L484-AandeelBus)^2,(M484-AandeelTrein)^2)</f>
        <v>1.7835106489207598E-2</v>
      </c>
      <c r="O484" s="58" t="str">
        <f>IF($N484=LeastSquares,B484,"")</f>
        <v/>
      </c>
      <c r="P484" s="58" t="str">
        <f>IF($N484=LeastSquares,C484,"")</f>
        <v/>
      </c>
      <c r="Q484" s="58" t="str">
        <f>IF($N484=LeastSquares,D484,"")</f>
        <v/>
      </c>
    </row>
    <row r="485" spans="1:17" x14ac:dyDescent="0.25">
      <c r="A485">
        <v>483</v>
      </c>
      <c r="B485" s="51">
        <f t="shared" si="57"/>
        <v>4</v>
      </c>
      <c r="C485" s="51">
        <f t="shared" si="58"/>
        <v>8</v>
      </c>
      <c r="D485" s="51">
        <f t="shared" si="59"/>
        <v>3</v>
      </c>
      <c r="E485" s="14">
        <f>Alfa*($B485*V$3+$C485*V$4+$D485*V$5)</f>
        <v>1.2</v>
      </c>
      <c r="F485" s="14">
        <f>Alfa*($B485*W$3+$C485*W$4+$D485*W$5)</f>
        <v>3.478723404255319</v>
      </c>
      <c r="G485" s="14">
        <f>Alfa*($B485*X$3+$C485*X$4+$D485*X$5)</f>
        <v>1.2740425531914894</v>
      </c>
      <c r="H485" s="14">
        <f>Alfa*($B485*Y$3+$C485*Y$4+$D485*Y$5)</f>
        <v>2.0699999999999998</v>
      </c>
      <c r="I485" s="19">
        <f t="shared" si="60"/>
        <v>47.238527245513666</v>
      </c>
      <c r="J485" s="22">
        <f t="shared" si="61"/>
        <v>7.0284090473033647E-2</v>
      </c>
      <c r="K485" s="22">
        <f t="shared" si="62"/>
        <v>0.68626844361169892</v>
      </c>
      <c r="L485" s="22">
        <f t="shared" si="63"/>
        <v>7.5685607535101299E-2</v>
      </c>
      <c r="M485" s="22">
        <f t="shared" si="64"/>
        <v>0.16776185838016622</v>
      </c>
      <c r="N485" s="23">
        <f>SUM((J485-AandeelFiets)^2,(K485-AandeelAuto)^2,(L485-AandeelBus)^2,(M485-AandeelTrein)^2)</f>
        <v>3.0536363162191729E-2</v>
      </c>
      <c r="O485" s="58" t="str">
        <f>IF($N485=LeastSquares,B485,"")</f>
        <v/>
      </c>
      <c r="P485" s="58" t="str">
        <f>IF($N485=LeastSquares,C485,"")</f>
        <v/>
      </c>
      <c r="Q485" s="58" t="str">
        <f>IF($N485=LeastSquares,D485,"")</f>
        <v/>
      </c>
    </row>
    <row r="486" spans="1:17" x14ac:dyDescent="0.25">
      <c r="A486">
        <v>484</v>
      </c>
      <c r="B486" s="51">
        <f t="shared" si="57"/>
        <v>4</v>
      </c>
      <c r="C486" s="51">
        <f t="shared" si="58"/>
        <v>8</v>
      </c>
      <c r="D486" s="51">
        <f t="shared" si="59"/>
        <v>4</v>
      </c>
      <c r="E486" s="14">
        <f>Alfa*($B486*V$3+$C486*V$4+$D486*V$5)</f>
        <v>1.2</v>
      </c>
      <c r="F486" s="14">
        <f>Alfa*($B486*W$3+$C486*W$4+$D486*W$5)</f>
        <v>3.7787234042553193</v>
      </c>
      <c r="G486" s="14">
        <f>Alfa*($B486*X$3+$C486*X$4+$D486*X$5)</f>
        <v>1.3940425531914893</v>
      </c>
      <c r="H486" s="14">
        <f>Alfa*($B486*Y$3+$C486*Y$4+$D486*Y$5)</f>
        <v>2.2799999999999998</v>
      </c>
      <c r="I486" s="19">
        <f t="shared" si="60"/>
        <v>60.888052531606704</v>
      </c>
      <c r="J486" s="22">
        <f t="shared" si="61"/>
        <v>5.4528216697571172E-2</v>
      </c>
      <c r="K486" s="22">
        <f t="shared" si="62"/>
        <v>0.71869833624044732</v>
      </c>
      <c r="L486" s="22">
        <f t="shared" si="63"/>
        <v>6.6205322396574132E-2</v>
      </c>
      <c r="M486" s="22">
        <f t="shared" si="64"/>
        <v>0.16056812466540746</v>
      </c>
      <c r="N486" s="23">
        <f>SUM((J486-AandeelFiets)^2,(K486-AandeelAuto)^2,(L486-AandeelBus)^2,(M486-AandeelTrein)^2)</f>
        <v>4.4687051493430059E-2</v>
      </c>
      <c r="O486" s="58" t="str">
        <f>IF($N486=LeastSquares,B486,"")</f>
        <v/>
      </c>
      <c r="P486" s="58" t="str">
        <f>IF($N486=LeastSquares,C486,"")</f>
        <v/>
      </c>
      <c r="Q486" s="58" t="str">
        <f>IF($N486=LeastSquares,D486,"")</f>
        <v/>
      </c>
    </row>
    <row r="487" spans="1:17" x14ac:dyDescent="0.25">
      <c r="A487">
        <v>485</v>
      </c>
      <c r="B487" s="51">
        <f t="shared" si="57"/>
        <v>4</v>
      </c>
      <c r="C487" s="51">
        <f t="shared" si="58"/>
        <v>8</v>
      </c>
      <c r="D487" s="51">
        <f t="shared" si="59"/>
        <v>5</v>
      </c>
      <c r="E487" s="14">
        <f>Alfa*($B487*V$3+$C487*V$4+$D487*V$5)</f>
        <v>1.2</v>
      </c>
      <c r="F487" s="14">
        <f>Alfa*($B487*W$3+$C487*W$4+$D487*W$5)</f>
        <v>4.0787234042553191</v>
      </c>
      <c r="G487" s="14">
        <f>Alfa*($B487*X$3+$C487*X$4+$D487*X$5)</f>
        <v>1.5140425531914894</v>
      </c>
      <c r="H487" s="14">
        <f>Alfa*($B487*Y$3+$C487*Y$4+$D487*Y$5)</f>
        <v>2.4900000000000002</v>
      </c>
      <c r="I487" s="19">
        <f t="shared" si="60"/>
        <v>78.996473594701598</v>
      </c>
      <c r="J487" s="22">
        <f t="shared" si="61"/>
        <v>4.2028672567976912E-2</v>
      </c>
      <c r="K487" s="22">
        <f t="shared" si="62"/>
        <v>0.74775506400330316</v>
      </c>
      <c r="L487" s="22">
        <f t="shared" si="63"/>
        <v>5.7535066767636582E-2</v>
      </c>
      <c r="M487" s="22">
        <f t="shared" si="64"/>
        <v>0.15268119666108346</v>
      </c>
      <c r="N487" s="23">
        <f>SUM((J487-AandeelFiets)^2,(K487-AandeelAuto)^2,(L487-AandeelBus)^2,(M487-AandeelTrein)^2)</f>
        <v>5.9439158749701931E-2</v>
      </c>
      <c r="O487" s="58" t="str">
        <f>IF($N487=LeastSquares,B487,"")</f>
        <v/>
      </c>
      <c r="P487" s="58" t="str">
        <f>IF($N487=LeastSquares,C487,"")</f>
        <v/>
      </c>
      <c r="Q487" s="58" t="str">
        <f>IF($N487=LeastSquares,D487,"")</f>
        <v/>
      </c>
    </row>
    <row r="488" spans="1:17" x14ac:dyDescent="0.25">
      <c r="A488">
        <v>486</v>
      </c>
      <c r="B488" s="51">
        <f t="shared" si="57"/>
        <v>4</v>
      </c>
      <c r="C488" s="51">
        <f t="shared" si="58"/>
        <v>8</v>
      </c>
      <c r="D488" s="51">
        <f t="shared" si="59"/>
        <v>6</v>
      </c>
      <c r="E488" s="14">
        <f>Alfa*($B488*V$3+$C488*V$4+$D488*V$5)</f>
        <v>1.2</v>
      </c>
      <c r="F488" s="14">
        <f>Alfa*($B488*W$3+$C488*W$4+$D488*W$5)</f>
        <v>4.3787234042553189</v>
      </c>
      <c r="G488" s="14">
        <f>Alfa*($B488*X$3+$C488*X$4+$D488*X$5)</f>
        <v>1.6340425531914895</v>
      </c>
      <c r="H488" s="14">
        <f>Alfa*($B488*Y$3+$C488*Y$4+$D488*Y$5)</f>
        <v>2.6999999999999997</v>
      </c>
      <c r="I488" s="19">
        <f t="shared" si="60"/>
        <v>103.06057535138702</v>
      </c>
      <c r="J488" s="22">
        <f t="shared" si="61"/>
        <v>3.2215198793685604E-2</v>
      </c>
      <c r="K488" s="22">
        <f t="shared" si="62"/>
        <v>0.77368263536011639</v>
      </c>
      <c r="L488" s="22">
        <f t="shared" si="63"/>
        <v>4.9723661513769293E-2</v>
      </c>
      <c r="M488" s="22">
        <f t="shared" si="64"/>
        <v>0.14437850433242874</v>
      </c>
      <c r="N488" s="23">
        <f>SUM((J488-AandeelFiets)^2,(K488-AandeelAuto)^2,(L488-AandeelBus)^2,(M488-AandeelTrein)^2)</f>
        <v>7.4201367683033564E-2</v>
      </c>
      <c r="O488" s="58" t="str">
        <f>IF($N488=LeastSquares,B488,"")</f>
        <v/>
      </c>
      <c r="P488" s="58" t="str">
        <f>IF($N488=LeastSquares,C488,"")</f>
        <v/>
      </c>
      <c r="Q488" s="58" t="str">
        <f>IF($N488=LeastSquares,D488,"")</f>
        <v/>
      </c>
    </row>
    <row r="489" spans="1:17" x14ac:dyDescent="0.25">
      <c r="A489">
        <v>487</v>
      </c>
      <c r="B489" s="51">
        <f t="shared" si="57"/>
        <v>4</v>
      </c>
      <c r="C489" s="51">
        <f t="shared" si="58"/>
        <v>8</v>
      </c>
      <c r="D489" s="51">
        <f t="shared" si="59"/>
        <v>7</v>
      </c>
      <c r="E489" s="14">
        <f>Alfa*($B489*V$3+$C489*V$4+$D489*V$5)</f>
        <v>1.2</v>
      </c>
      <c r="F489" s="14">
        <f>Alfa*($B489*W$3+$C489*W$4+$D489*W$5)</f>
        <v>4.6787234042553187</v>
      </c>
      <c r="G489" s="14">
        <f>Alfa*($B489*X$3+$C489*X$4+$D489*X$5)</f>
        <v>1.7540425531914896</v>
      </c>
      <c r="H489" s="14">
        <f>Alfa*($B489*Y$3+$C489*Y$4+$D489*Y$5)</f>
        <v>2.9099999999999997</v>
      </c>
      <c r="I489" s="19">
        <f t="shared" si="60"/>
        <v>135.08741007239939</v>
      </c>
      <c r="J489" s="22">
        <f t="shared" si="61"/>
        <v>2.4577545168399838E-2</v>
      </c>
      <c r="K489" s="22">
        <f t="shared" si="62"/>
        <v>0.79676249234903229</v>
      </c>
      <c r="L489" s="22">
        <f t="shared" si="63"/>
        <v>4.2771662031921134E-2</v>
      </c>
      <c r="M489" s="22">
        <f t="shared" si="64"/>
        <v>0.13588830045064665</v>
      </c>
      <c r="N489" s="23">
        <f>SUM((J489-AandeelFiets)^2,(K489-AandeelAuto)^2,(L489-AandeelBus)^2,(M489-AandeelTrein)^2)</f>
        <v>8.858500824002509E-2</v>
      </c>
      <c r="O489" s="58" t="str">
        <f>IF($N489=LeastSquares,B489,"")</f>
        <v/>
      </c>
      <c r="P489" s="58" t="str">
        <f>IF($N489=LeastSquares,C489,"")</f>
        <v/>
      </c>
      <c r="Q489" s="58" t="str">
        <f>IF($N489=LeastSquares,D489,"")</f>
        <v/>
      </c>
    </row>
    <row r="490" spans="1:17" x14ac:dyDescent="0.25">
      <c r="A490">
        <v>488</v>
      </c>
      <c r="B490" s="51">
        <f t="shared" si="57"/>
        <v>4</v>
      </c>
      <c r="C490" s="51">
        <f t="shared" si="58"/>
        <v>8</v>
      </c>
      <c r="D490" s="51">
        <f t="shared" si="59"/>
        <v>8</v>
      </c>
      <c r="E490" s="14">
        <f>Alfa*($B490*V$3+$C490*V$4+$D490*V$5)</f>
        <v>1.2</v>
      </c>
      <c r="F490" s="14">
        <f>Alfa*($B490*W$3+$C490*W$4+$D490*W$5)</f>
        <v>4.9787234042553186</v>
      </c>
      <c r="G490" s="14">
        <f>Alfa*($B490*X$3+$C490*X$4+$D490*X$5)</f>
        <v>1.8740425531914895</v>
      </c>
      <c r="H490" s="14">
        <f>Alfa*($B490*Y$3+$C490*Y$4+$D490*Y$5)</f>
        <v>3.1199999999999997</v>
      </c>
      <c r="I490" s="19">
        <f t="shared" si="60"/>
        <v>177.7698635028286</v>
      </c>
      <c r="J490" s="22">
        <f t="shared" si="61"/>
        <v>1.8676489126537011E-2</v>
      </c>
      <c r="K490" s="22">
        <f t="shared" si="62"/>
        <v>0.81728581719843807</v>
      </c>
      <c r="L490" s="22">
        <f t="shared" si="63"/>
        <v>3.6646136990755619E-2</v>
      </c>
      <c r="M490" s="22">
        <f t="shared" si="64"/>
        <v>0.12739155668426919</v>
      </c>
      <c r="N490" s="23">
        <f>SUM((J490-AandeelFiets)^2,(K490-AandeelAuto)^2,(L490-AandeelBus)^2,(M490-AandeelTrein)^2)</f>
        <v>0.10235169007254701</v>
      </c>
      <c r="O490" s="58" t="str">
        <f>IF($N490=LeastSquares,B490,"")</f>
        <v/>
      </c>
      <c r="P490" s="58" t="str">
        <f>IF($N490=LeastSquares,C490,"")</f>
        <v/>
      </c>
      <c r="Q490" s="58" t="str">
        <f>IF($N490=LeastSquares,D490,"")</f>
        <v/>
      </c>
    </row>
    <row r="491" spans="1:17" x14ac:dyDescent="0.25">
      <c r="A491">
        <v>489</v>
      </c>
      <c r="B491" s="51">
        <f t="shared" si="57"/>
        <v>4</v>
      </c>
      <c r="C491" s="51">
        <f t="shared" si="58"/>
        <v>8</v>
      </c>
      <c r="D491" s="51">
        <f t="shared" si="59"/>
        <v>9</v>
      </c>
      <c r="E491" s="14">
        <f>Alfa*($B491*V$3+$C491*V$4+$D491*V$5)</f>
        <v>1.2</v>
      </c>
      <c r="F491" s="14">
        <f>Alfa*($B491*W$3+$C491*W$4+$D491*W$5)</f>
        <v>5.2787234042553184</v>
      </c>
      <c r="G491" s="14">
        <f>Alfa*($B491*X$3+$C491*X$4+$D491*X$5)</f>
        <v>1.9940425531914894</v>
      </c>
      <c r="H491" s="14">
        <f>Alfa*($B491*Y$3+$C491*Y$4+$D491*Y$5)</f>
        <v>3.3299999999999996</v>
      </c>
      <c r="I491" s="19">
        <f t="shared" si="60"/>
        <v>234.72297602750314</v>
      </c>
      <c r="J491" s="22">
        <f t="shared" si="61"/>
        <v>1.4144831404777009E-2</v>
      </c>
      <c r="K491" s="22">
        <f t="shared" si="62"/>
        <v>0.83553537735121786</v>
      </c>
      <c r="L491" s="22">
        <f t="shared" si="63"/>
        <v>3.1292918902530976E-2</v>
      </c>
      <c r="M491" s="22">
        <f t="shared" si="64"/>
        <v>0.11902687234147408</v>
      </c>
      <c r="N491" s="23">
        <f>SUM((J491-AandeelFiets)^2,(K491-AandeelAuto)^2,(L491-AandeelBus)^2,(M491-AandeelTrein)^2)</f>
        <v>0.11536902872390253</v>
      </c>
      <c r="O491" s="58" t="str">
        <f>IF($N491=LeastSquares,B491,"")</f>
        <v/>
      </c>
      <c r="P491" s="58" t="str">
        <f>IF($N491=LeastSquares,C491,"")</f>
        <v/>
      </c>
      <c r="Q491" s="58" t="str">
        <f>IF($N491=LeastSquares,D491,"")</f>
        <v/>
      </c>
    </row>
    <row r="492" spans="1:17" x14ac:dyDescent="0.25">
      <c r="A492">
        <v>490</v>
      </c>
      <c r="B492" s="51">
        <f t="shared" si="57"/>
        <v>4</v>
      </c>
      <c r="C492" s="51">
        <f t="shared" si="58"/>
        <v>9</v>
      </c>
      <c r="D492" s="51">
        <f t="shared" si="59"/>
        <v>0</v>
      </c>
      <c r="E492" s="14">
        <f>Alfa*($B492*V$3+$C492*V$4+$D492*V$5)</f>
        <v>1.2</v>
      </c>
      <c r="F492" s="14">
        <f>Alfa*($B492*W$3+$C492*W$4+$D492*W$5)</f>
        <v>2.8787234042553194</v>
      </c>
      <c r="G492" s="14">
        <f>Alfa*($B492*X$3+$C492*X$4+$D492*X$5)</f>
        <v>0.97404255319148936</v>
      </c>
      <c r="H492" s="14">
        <f>Alfa*($B492*Y$3+$C492*Y$4+$D492*Y$5)</f>
        <v>1.6199999999999999</v>
      </c>
      <c r="I492" s="19">
        <f t="shared" si="60"/>
        <v>28.813383377511194</v>
      </c>
      <c r="J492" s="22">
        <f t="shared" si="61"/>
        <v>0.11522829093815806</v>
      </c>
      <c r="K492" s="22">
        <f t="shared" si="62"/>
        <v>0.61747507506941535</v>
      </c>
      <c r="L492" s="22">
        <f t="shared" si="63"/>
        <v>9.1923605064910929E-2</v>
      </c>
      <c r="M492" s="22">
        <f t="shared" si="64"/>
        <v>0.17537302892751558</v>
      </c>
      <c r="N492" s="23">
        <f>SUM((J492-AandeelFiets)^2,(K492-AandeelAuto)^2,(L492-AandeelBus)^2,(M492-AandeelTrein)^2)</f>
        <v>8.5774398401356165E-3</v>
      </c>
      <c r="O492" s="58" t="str">
        <f>IF($N492=LeastSquares,B492,"")</f>
        <v/>
      </c>
      <c r="P492" s="58" t="str">
        <f>IF($N492=LeastSquares,C492,"")</f>
        <v/>
      </c>
      <c r="Q492" s="58" t="str">
        <f>IF($N492=LeastSquares,D492,"")</f>
        <v/>
      </c>
    </row>
    <row r="493" spans="1:17" x14ac:dyDescent="0.25">
      <c r="A493">
        <v>491</v>
      </c>
      <c r="B493" s="51">
        <f t="shared" si="57"/>
        <v>4</v>
      </c>
      <c r="C493" s="51">
        <f t="shared" si="58"/>
        <v>9</v>
      </c>
      <c r="D493" s="51">
        <f t="shared" si="59"/>
        <v>1</v>
      </c>
      <c r="E493" s="14">
        <f>Alfa*($B493*V$3+$C493*V$4+$D493*V$5)</f>
        <v>1.2</v>
      </c>
      <c r="F493" s="14">
        <f>Alfa*($B493*W$3+$C493*W$4+$D493*W$5)</f>
        <v>3.1787234042553192</v>
      </c>
      <c r="G493" s="14">
        <f>Alfa*($B493*X$3+$C493*X$4+$D493*X$5)</f>
        <v>1.0940425531914892</v>
      </c>
      <c r="H493" s="14">
        <f>Alfa*($B493*Y$3+$C493*Y$4+$D493*Y$5)</f>
        <v>1.8299999999999998</v>
      </c>
      <c r="I493" s="19">
        <f t="shared" si="60"/>
        <v>36.556400805824175</v>
      </c>
      <c r="J493" s="22">
        <f t="shared" si="61"/>
        <v>9.0821767174835907E-2</v>
      </c>
      <c r="K493" s="22">
        <f t="shared" si="62"/>
        <v>0.65695950984053897</v>
      </c>
      <c r="L493" s="22">
        <f t="shared" si="63"/>
        <v>8.1690812109670163E-2</v>
      </c>
      <c r="M493" s="22">
        <f t="shared" si="64"/>
        <v>0.17052791087495495</v>
      </c>
      <c r="N493" s="23">
        <f>SUM((J493-AandeelFiets)^2,(K493-AandeelAuto)^2,(L493-AandeelBus)^2,(M493-AandeelTrein)^2)</f>
        <v>1.9287960082851826E-2</v>
      </c>
      <c r="O493" s="58" t="str">
        <f>IF($N493=LeastSquares,B493,"")</f>
        <v/>
      </c>
      <c r="P493" s="58" t="str">
        <f>IF($N493=LeastSquares,C493,"")</f>
        <v/>
      </c>
      <c r="Q493" s="58" t="str">
        <f>IF($N493=LeastSquares,D493,"")</f>
        <v/>
      </c>
    </row>
    <row r="494" spans="1:17" x14ac:dyDescent="0.25">
      <c r="A494">
        <v>492</v>
      </c>
      <c r="B494" s="51">
        <f t="shared" si="57"/>
        <v>4</v>
      </c>
      <c r="C494" s="51">
        <f t="shared" si="58"/>
        <v>9</v>
      </c>
      <c r="D494" s="51">
        <f t="shared" si="59"/>
        <v>2</v>
      </c>
      <c r="E494" s="14">
        <f>Alfa*($B494*V$3+$C494*V$4+$D494*V$5)</f>
        <v>1.2</v>
      </c>
      <c r="F494" s="14">
        <f>Alfa*($B494*W$3+$C494*W$4+$D494*W$5)</f>
        <v>3.478723404255319</v>
      </c>
      <c r="G494" s="14">
        <f>Alfa*($B494*X$3+$C494*X$4+$D494*X$5)</f>
        <v>1.2140425531914893</v>
      </c>
      <c r="H494" s="14">
        <f>Alfa*($B494*Y$3+$C494*Y$4+$D494*Y$5)</f>
        <v>2.0399999999999996</v>
      </c>
      <c r="I494" s="19">
        <f t="shared" si="60"/>
        <v>46.796105424217807</v>
      </c>
      <c r="J494" s="22">
        <f t="shared" si="61"/>
        <v>7.0948573447275134E-2</v>
      </c>
      <c r="K494" s="22">
        <f t="shared" si="62"/>
        <v>0.69275659325509709</v>
      </c>
      <c r="L494" s="22">
        <f t="shared" si="63"/>
        <v>7.1951900714631895E-2</v>
      </c>
      <c r="M494" s="22">
        <f t="shared" si="64"/>
        <v>0.1643429325829959</v>
      </c>
      <c r="N494" s="23">
        <f>SUM((J494-AandeelFiets)^2,(K494-AandeelAuto)^2,(L494-AandeelBus)^2,(M494-AandeelTrein)^2)</f>
        <v>3.2518110928288109E-2</v>
      </c>
      <c r="O494" s="58" t="str">
        <f>IF($N494=LeastSquares,B494,"")</f>
        <v/>
      </c>
      <c r="P494" s="58" t="str">
        <f>IF($N494=LeastSquares,C494,"")</f>
        <v/>
      </c>
      <c r="Q494" s="58" t="str">
        <f>IF($N494=LeastSquares,D494,"")</f>
        <v/>
      </c>
    </row>
    <row r="495" spans="1:17" x14ac:dyDescent="0.25">
      <c r="A495">
        <v>493</v>
      </c>
      <c r="B495" s="51">
        <f t="shared" si="57"/>
        <v>4</v>
      </c>
      <c r="C495" s="51">
        <f t="shared" si="58"/>
        <v>9</v>
      </c>
      <c r="D495" s="51">
        <f t="shared" si="59"/>
        <v>3</v>
      </c>
      <c r="E495" s="14">
        <f>Alfa*($B495*V$3+$C495*V$4+$D495*V$5)</f>
        <v>1.2</v>
      </c>
      <c r="F495" s="14">
        <f>Alfa*($B495*W$3+$C495*W$4+$D495*W$5)</f>
        <v>3.7787234042553193</v>
      </c>
      <c r="G495" s="14">
        <f>Alfa*($B495*X$3+$C495*X$4+$D495*X$5)</f>
        <v>1.3340425531914895</v>
      </c>
      <c r="H495" s="14">
        <f>Alfa*($B495*Y$3+$C495*Y$4+$D495*Y$5)</f>
        <v>2.2499999999999996</v>
      </c>
      <c r="I495" s="19">
        <f t="shared" si="60"/>
        <v>60.364354204090517</v>
      </c>
      <c r="J495" s="22">
        <f t="shared" si="61"/>
        <v>5.5001282901351131E-2</v>
      </c>
      <c r="K495" s="22">
        <f t="shared" si="62"/>
        <v>0.72493349143493924</v>
      </c>
      <c r="L495" s="22">
        <f t="shared" si="63"/>
        <v>6.289074808575533E-2</v>
      </c>
      <c r="M495" s="22">
        <f t="shared" si="64"/>
        <v>0.15717447757795439</v>
      </c>
      <c r="N495" s="23">
        <f>SUM((J495-AandeelFiets)^2,(K495-AandeelAuto)^2,(L495-AandeelBus)^2,(M495-AandeelTrein)^2)</f>
        <v>4.709588159111517E-2</v>
      </c>
      <c r="O495" s="58" t="str">
        <f>IF($N495=LeastSquares,B495,"")</f>
        <v/>
      </c>
      <c r="P495" s="58" t="str">
        <f>IF($N495=LeastSquares,C495,"")</f>
        <v/>
      </c>
      <c r="Q495" s="58" t="str">
        <f>IF($N495=LeastSquares,D495,"")</f>
        <v/>
      </c>
    </row>
    <row r="496" spans="1:17" x14ac:dyDescent="0.25">
      <c r="A496">
        <v>494</v>
      </c>
      <c r="B496" s="51">
        <f t="shared" si="57"/>
        <v>4</v>
      </c>
      <c r="C496" s="51">
        <f t="shared" si="58"/>
        <v>9</v>
      </c>
      <c r="D496" s="51">
        <f t="shared" si="59"/>
        <v>4</v>
      </c>
      <c r="E496" s="14">
        <f>Alfa*($B496*V$3+$C496*V$4+$D496*V$5)</f>
        <v>1.2</v>
      </c>
      <c r="F496" s="14">
        <f>Alfa*($B496*W$3+$C496*W$4+$D496*W$5)</f>
        <v>4.0787234042553191</v>
      </c>
      <c r="G496" s="14">
        <f>Alfa*($B496*X$3+$C496*X$4+$D496*X$5)</f>
        <v>1.4540425531914893</v>
      </c>
      <c r="H496" s="14">
        <f>Alfa*($B496*Y$3+$C496*Y$4+$D496*Y$5)</f>
        <v>2.4599999999999995</v>
      </c>
      <c r="I496" s="19">
        <f t="shared" si="60"/>
        <v>78.37532489531641</v>
      </c>
      <c r="J496" s="22">
        <f t="shared" si="61"/>
        <v>4.2361762801891141E-2</v>
      </c>
      <c r="K496" s="22">
        <f t="shared" si="62"/>
        <v>0.75368125424346755</v>
      </c>
      <c r="L496" s="22">
        <f t="shared" si="63"/>
        <v>5.4613914130178694E-2</v>
      </c>
      <c r="M496" s="22">
        <f t="shared" si="64"/>
        <v>0.14934306882446252</v>
      </c>
      <c r="N496" s="23">
        <f>SUM((J496-AandeelFiets)^2,(K496-AandeelAuto)^2,(L496-AandeelBus)^2,(M496-AandeelTrein)^2)</f>
        <v>6.2166483332688538E-2</v>
      </c>
      <c r="O496" s="58" t="str">
        <f>IF($N496=LeastSquares,B496,"")</f>
        <v/>
      </c>
      <c r="P496" s="58" t="str">
        <f>IF($N496=LeastSquares,C496,"")</f>
        <v/>
      </c>
      <c r="Q496" s="58" t="str">
        <f>IF($N496=LeastSquares,D496,"")</f>
        <v/>
      </c>
    </row>
    <row r="497" spans="1:17" x14ac:dyDescent="0.25">
      <c r="A497">
        <v>495</v>
      </c>
      <c r="B497" s="51">
        <f t="shared" si="57"/>
        <v>4</v>
      </c>
      <c r="C497" s="51">
        <f t="shared" si="58"/>
        <v>9</v>
      </c>
      <c r="D497" s="51">
        <f t="shared" si="59"/>
        <v>5</v>
      </c>
      <c r="E497" s="14">
        <f>Alfa*($B497*V$3+$C497*V$4+$D497*V$5)</f>
        <v>1.2</v>
      </c>
      <c r="F497" s="14">
        <f>Alfa*($B497*W$3+$C497*W$4+$D497*W$5)</f>
        <v>4.3787234042553189</v>
      </c>
      <c r="G497" s="14">
        <f>Alfa*($B497*X$3+$C497*X$4+$D497*X$5)</f>
        <v>1.5740425531914892</v>
      </c>
      <c r="H497" s="14">
        <f>Alfa*($B497*Y$3+$C497*Y$4+$D497*Y$5)</f>
        <v>2.6699999999999995</v>
      </c>
      <c r="I497" s="19">
        <f t="shared" si="60"/>
        <v>102.3223823085702</v>
      </c>
      <c r="J497" s="22">
        <f t="shared" si="61"/>
        <v>3.2447611635196112E-2</v>
      </c>
      <c r="K497" s="22">
        <f t="shared" si="62"/>
        <v>0.77926427962880318</v>
      </c>
      <c r="L497" s="22">
        <f t="shared" si="63"/>
        <v>4.7165815968649522E-2</v>
      </c>
      <c r="M497" s="22">
        <f t="shared" si="64"/>
        <v>0.14112229276735114</v>
      </c>
      <c r="N497" s="23">
        <f>SUM((J497-AandeelFiets)^2,(K497-AandeelAuto)^2,(L497-AandeelBus)^2,(M497-AandeelTrein)^2)</f>
        <v>7.7143955652450094E-2</v>
      </c>
      <c r="O497" s="58" t="str">
        <f>IF($N497=LeastSquares,B497,"")</f>
        <v/>
      </c>
      <c r="P497" s="58" t="str">
        <f>IF($N497=LeastSquares,C497,"")</f>
        <v/>
      </c>
      <c r="Q497" s="58" t="str">
        <f>IF($N497=LeastSquares,D497,"")</f>
        <v/>
      </c>
    </row>
    <row r="498" spans="1:17" x14ac:dyDescent="0.25">
      <c r="A498">
        <v>496</v>
      </c>
      <c r="B498" s="51">
        <f t="shared" si="57"/>
        <v>4</v>
      </c>
      <c r="C498" s="51">
        <f t="shared" si="58"/>
        <v>9</v>
      </c>
      <c r="D498" s="51">
        <f t="shared" si="59"/>
        <v>6</v>
      </c>
      <c r="E498" s="14">
        <f>Alfa*($B498*V$3+$C498*V$4+$D498*V$5)</f>
        <v>1.2</v>
      </c>
      <c r="F498" s="14">
        <f>Alfa*($B498*W$3+$C498*W$4+$D498*W$5)</f>
        <v>4.6787234042553187</v>
      </c>
      <c r="G498" s="14">
        <f>Alfa*($B498*X$3+$C498*X$4+$D498*X$5)</f>
        <v>1.6940425531914893</v>
      </c>
      <c r="H498" s="14">
        <f>Alfa*($B498*Y$3+$C498*Y$4+$D498*Y$5)</f>
        <v>2.8799999999999994</v>
      </c>
      <c r="I498" s="19">
        <f t="shared" si="60"/>
        <v>134.20840522371134</v>
      </c>
      <c r="J498" s="22">
        <f t="shared" si="61"/>
        <v>2.4738517063832632E-2</v>
      </c>
      <c r="K498" s="22">
        <f t="shared" si="62"/>
        <v>0.80198092924842135</v>
      </c>
      <c r="L498" s="22">
        <f t="shared" si="63"/>
        <v>4.0544655739196037E-2</v>
      </c>
      <c r="M498" s="22">
        <f t="shared" si="64"/>
        <v>0.13273589794854998</v>
      </c>
      <c r="N498" s="23">
        <f>SUM((J498-AandeelFiets)^2,(K498-AandeelAuto)^2,(L498-AandeelBus)^2,(M498-AandeelTrein)^2)</f>
        <v>9.1651770121987108E-2</v>
      </c>
      <c r="O498" s="58" t="str">
        <f>IF($N498=LeastSquares,B498,"")</f>
        <v/>
      </c>
      <c r="P498" s="58" t="str">
        <f>IF($N498=LeastSquares,C498,"")</f>
        <v/>
      </c>
      <c r="Q498" s="58" t="str">
        <f>IF($N498=LeastSquares,D498,"")</f>
        <v/>
      </c>
    </row>
    <row r="499" spans="1:17" x14ac:dyDescent="0.25">
      <c r="A499">
        <v>497</v>
      </c>
      <c r="B499" s="51">
        <f t="shared" si="57"/>
        <v>4</v>
      </c>
      <c r="C499" s="51">
        <f t="shared" si="58"/>
        <v>9</v>
      </c>
      <c r="D499" s="51">
        <f t="shared" si="59"/>
        <v>7</v>
      </c>
      <c r="E499" s="14">
        <f>Alfa*($B499*V$3+$C499*V$4+$D499*V$5)</f>
        <v>1.2</v>
      </c>
      <c r="F499" s="14">
        <f>Alfa*($B499*W$3+$C499*W$4+$D499*W$5)</f>
        <v>4.9787234042553186</v>
      </c>
      <c r="G499" s="14">
        <f>Alfa*($B499*X$3+$C499*X$4+$D499*X$5)</f>
        <v>1.8140425531914894</v>
      </c>
      <c r="H499" s="14">
        <f>Alfa*($B499*Y$3+$C499*Y$4+$D499*Y$5)</f>
        <v>3.0899999999999994</v>
      </c>
      <c r="I499" s="19">
        <f t="shared" si="60"/>
        <v>176.72118230219968</v>
      </c>
      <c r="J499" s="22">
        <f t="shared" si="61"/>
        <v>1.8787317284121752E-2</v>
      </c>
      <c r="K499" s="22">
        <f t="shared" si="62"/>
        <v>0.8221356731176398</v>
      </c>
      <c r="L499" s="22">
        <f t="shared" si="63"/>
        <v>3.4716829966903694E-2</v>
      </c>
      <c r="M499" s="22">
        <f t="shared" si="64"/>
        <v>0.12436017963133475</v>
      </c>
      <c r="N499" s="23">
        <f>SUM((J499-AandeelFiets)^2,(K499-AandeelAuto)^2,(L499-AandeelBus)^2,(M499-AandeelTrein)^2)</f>
        <v>0.10546651588412849</v>
      </c>
      <c r="O499" s="58" t="str">
        <f>IF($N499=LeastSquares,B499,"")</f>
        <v/>
      </c>
      <c r="P499" s="58" t="str">
        <f>IF($N499=LeastSquares,C499,"")</f>
        <v/>
      </c>
      <c r="Q499" s="58" t="str">
        <f>IF($N499=LeastSquares,D499,"")</f>
        <v/>
      </c>
    </row>
    <row r="500" spans="1:17" x14ac:dyDescent="0.25">
      <c r="A500">
        <v>498</v>
      </c>
      <c r="B500" s="51">
        <f t="shared" si="57"/>
        <v>4</v>
      </c>
      <c r="C500" s="51">
        <f t="shared" si="58"/>
        <v>9</v>
      </c>
      <c r="D500" s="51">
        <f t="shared" si="59"/>
        <v>8</v>
      </c>
      <c r="E500" s="14">
        <f>Alfa*($B500*V$3+$C500*V$4+$D500*V$5)</f>
        <v>1.2</v>
      </c>
      <c r="F500" s="14">
        <f>Alfa*($B500*W$3+$C500*W$4+$D500*W$5)</f>
        <v>5.2787234042553184</v>
      </c>
      <c r="G500" s="14">
        <f>Alfa*($B500*X$3+$C500*X$4+$D500*X$5)</f>
        <v>1.9340425531914895</v>
      </c>
      <c r="H500" s="14">
        <f>Alfa*($B500*Y$3+$C500*Y$4+$D500*Y$5)</f>
        <v>3.3</v>
      </c>
      <c r="I500" s="19">
        <f t="shared" si="60"/>
        <v>233.46952401566878</v>
      </c>
      <c r="J500" s="22">
        <f t="shared" si="61"/>
        <v>1.4220772225987513E-2</v>
      </c>
      <c r="K500" s="22">
        <f t="shared" si="62"/>
        <v>0.84002120266017499</v>
      </c>
      <c r="L500" s="22">
        <f t="shared" si="63"/>
        <v>2.9628782828500528E-2</v>
      </c>
      <c r="M500" s="22">
        <f t="shared" si="64"/>
        <v>0.1161292422853369</v>
      </c>
      <c r="N500" s="23">
        <f>SUM((J500-AandeelFiets)^2,(K500-AandeelAuto)^2,(L500-AandeelBus)^2,(M500-AandeelTrein)^2)</f>
        <v>0.11847106607383893</v>
      </c>
      <c r="O500" s="58" t="str">
        <f>IF($N500=LeastSquares,B500,"")</f>
        <v/>
      </c>
      <c r="P500" s="58" t="str">
        <f>IF($N500=LeastSquares,C500,"")</f>
        <v/>
      </c>
      <c r="Q500" s="58" t="str">
        <f>IF($N500=LeastSquares,D500,"")</f>
        <v/>
      </c>
    </row>
    <row r="501" spans="1:17" x14ac:dyDescent="0.25">
      <c r="A501">
        <v>499</v>
      </c>
      <c r="B501" s="51">
        <f t="shared" si="57"/>
        <v>4</v>
      </c>
      <c r="C501" s="51">
        <f t="shared" si="58"/>
        <v>9</v>
      </c>
      <c r="D501" s="51">
        <f t="shared" si="59"/>
        <v>9</v>
      </c>
      <c r="E501" s="14">
        <f>Alfa*($B501*V$3+$C501*V$4+$D501*V$5)</f>
        <v>1.2</v>
      </c>
      <c r="F501" s="14">
        <f>Alfa*($B501*W$3+$C501*W$4+$D501*W$5)</f>
        <v>5.5787234042553182</v>
      </c>
      <c r="G501" s="14">
        <f>Alfa*($B501*X$3+$C501*X$4+$D501*X$5)</f>
        <v>2.0540425531914894</v>
      </c>
      <c r="H501" s="14">
        <f>Alfa*($B501*Y$3+$C501*Y$4+$D501*Y$5)</f>
        <v>3.51</v>
      </c>
      <c r="I501" s="19">
        <f t="shared" si="60"/>
        <v>309.30118392797272</v>
      </c>
      <c r="J501" s="22">
        <f t="shared" si="61"/>
        <v>1.0734252228112086E-2</v>
      </c>
      <c r="K501" s="22">
        <f t="shared" si="62"/>
        <v>0.85590824141549449</v>
      </c>
      <c r="L501" s="22">
        <f t="shared" si="63"/>
        <v>2.5216091056366529E-2</v>
      </c>
      <c r="M501" s="22">
        <f t="shared" si="64"/>
        <v>0.10814141530002691</v>
      </c>
      <c r="N501" s="23">
        <f>SUM((J501-AandeelFiets)^2,(K501-AandeelAuto)^2,(L501-AandeelBus)^2,(M501-AandeelTrein)^2)</f>
        <v>0.13061873278097835</v>
      </c>
      <c r="O501" s="58" t="str">
        <f>IF($N501=LeastSquares,B501,"")</f>
        <v/>
      </c>
      <c r="P501" s="58" t="str">
        <f>IF($N501=LeastSquares,C501,"")</f>
        <v/>
      </c>
      <c r="Q501" s="58" t="str">
        <f>IF($N501=LeastSquares,D501,"")</f>
        <v/>
      </c>
    </row>
    <row r="502" spans="1:17" x14ac:dyDescent="0.25">
      <c r="A502">
        <v>500</v>
      </c>
      <c r="B502" s="51">
        <f t="shared" si="57"/>
        <v>5</v>
      </c>
      <c r="C502" s="51">
        <f t="shared" si="58"/>
        <v>0</v>
      </c>
      <c r="D502" s="51">
        <f t="shared" si="59"/>
        <v>0</v>
      </c>
      <c r="E502" s="14">
        <f>Alfa*($B502*V$3+$C502*V$4+$D502*V$5)</f>
        <v>1.5</v>
      </c>
      <c r="F502" s="14">
        <f>Alfa*($B502*W$3+$C502*W$4+$D502*W$5)</f>
        <v>0.22340425531914895</v>
      </c>
      <c r="G502" s="14">
        <f>Alfa*($B502*X$3+$C502*X$4+$D502*X$5)</f>
        <v>0.54255319148936165</v>
      </c>
      <c r="H502" s="14">
        <f>Alfa*($B502*Y$3+$C502*Y$4+$D502*Y$5)</f>
        <v>0</v>
      </c>
      <c r="I502" s="19">
        <f t="shared" si="60"/>
        <v>8.4524087470327025</v>
      </c>
      <c r="J502" s="22">
        <f t="shared" si="61"/>
        <v>0.53022625910175059</v>
      </c>
      <c r="K502" s="22">
        <f t="shared" si="62"/>
        <v>0.14792539735231283</v>
      </c>
      <c r="L502" s="22">
        <f t="shared" si="63"/>
        <v>0.20353887343766008</v>
      </c>
      <c r="M502" s="22">
        <f t="shared" si="64"/>
        <v>0.11830947010827646</v>
      </c>
      <c r="N502" s="23">
        <f>SUM((J502-AandeelFiets)^2,(K502-AandeelAuto)^2,(L502-AandeelBus)^2,(M502-AandeelTrein)^2)</f>
        <v>0.30014378749862319</v>
      </c>
      <c r="O502" s="58" t="str">
        <f>IF($N502=LeastSquares,B502,"")</f>
        <v/>
      </c>
      <c r="P502" s="58" t="str">
        <f>IF($N502=LeastSquares,C502,"")</f>
        <v/>
      </c>
      <c r="Q502" s="58" t="str">
        <f>IF($N502=LeastSquares,D502,"")</f>
        <v/>
      </c>
    </row>
    <row r="503" spans="1:17" x14ac:dyDescent="0.25">
      <c r="A503">
        <v>501</v>
      </c>
      <c r="B503" s="51">
        <f t="shared" si="57"/>
        <v>5</v>
      </c>
      <c r="C503" s="51">
        <f t="shared" si="58"/>
        <v>0</v>
      </c>
      <c r="D503" s="51">
        <f t="shared" si="59"/>
        <v>1</v>
      </c>
      <c r="E503" s="14">
        <f>Alfa*($B503*V$3+$C503*V$4+$D503*V$5)</f>
        <v>1.5</v>
      </c>
      <c r="F503" s="14">
        <f>Alfa*($B503*W$3+$C503*W$4+$D503*W$5)</f>
        <v>0.52340425531914891</v>
      </c>
      <c r="G503" s="14">
        <f>Alfa*($B503*X$3+$C503*X$4+$D503*X$5)</f>
        <v>0.66255319148936165</v>
      </c>
      <c r="H503" s="14">
        <f>Alfa*($B503*Y$3+$C503*Y$4+$D503*Y$5)</f>
        <v>0.21</v>
      </c>
      <c r="I503" s="19">
        <f t="shared" si="60"/>
        <v>9.3428691304508487</v>
      </c>
      <c r="J503" s="22">
        <f t="shared" si="61"/>
        <v>0.47969087522922377</v>
      </c>
      <c r="K503" s="22">
        <f t="shared" si="62"/>
        <v>0.18064723322640527</v>
      </c>
      <c r="L503" s="22">
        <f t="shared" si="63"/>
        <v>0.20761700867901384</v>
      </c>
      <c r="M503" s="22">
        <f t="shared" si="64"/>
        <v>0.13204488286535712</v>
      </c>
      <c r="N503" s="23">
        <f>SUM((J503-AandeelFiets)^2,(K503-AandeelAuto)^2,(L503-AandeelBus)^2,(M503-AandeelTrein)^2)</f>
        <v>0.24078813330742213</v>
      </c>
      <c r="O503" s="58" t="str">
        <f>IF($N503=LeastSquares,B503,"")</f>
        <v/>
      </c>
      <c r="P503" s="58" t="str">
        <f>IF($N503=LeastSquares,C503,"")</f>
        <v/>
      </c>
      <c r="Q503" s="58" t="str">
        <f>IF($N503=LeastSquares,D503,"")</f>
        <v/>
      </c>
    </row>
    <row r="504" spans="1:17" x14ac:dyDescent="0.25">
      <c r="A504">
        <v>502</v>
      </c>
      <c r="B504" s="51">
        <f t="shared" si="57"/>
        <v>5</v>
      </c>
      <c r="C504" s="51">
        <f t="shared" si="58"/>
        <v>0</v>
      </c>
      <c r="D504" s="51">
        <f t="shared" si="59"/>
        <v>2</v>
      </c>
      <c r="E504" s="14">
        <f>Alfa*($B504*V$3+$C504*V$4+$D504*V$5)</f>
        <v>1.5</v>
      </c>
      <c r="F504" s="14">
        <f>Alfa*($B504*W$3+$C504*W$4+$D504*W$5)</f>
        <v>0.82340425531914896</v>
      </c>
      <c r="G504" s="14">
        <f>Alfa*($B504*X$3+$C504*X$4+$D504*X$5)</f>
        <v>0.78255319148936164</v>
      </c>
      <c r="H504" s="14">
        <f>Alfa*($B504*Y$3+$C504*Y$4+$D504*Y$5)</f>
        <v>0.42</v>
      </c>
      <c r="I504" s="19">
        <f t="shared" si="60"/>
        <v>10.468942094191666</v>
      </c>
      <c r="J504" s="22">
        <f t="shared" si="61"/>
        <v>0.42809378732017023</v>
      </c>
      <c r="K504" s="22">
        <f t="shared" si="62"/>
        <v>0.21761915860120923</v>
      </c>
      <c r="L504" s="22">
        <f t="shared" si="63"/>
        <v>0.20890831934829465</v>
      </c>
      <c r="M504" s="22">
        <f t="shared" si="64"/>
        <v>0.14537873473032598</v>
      </c>
      <c r="N504" s="23">
        <f>SUM((J504-AandeelFiets)^2,(K504-AandeelAuto)^2,(L504-AandeelBus)^2,(M504-AandeelTrein)^2)</f>
        <v>0.1852078974296619</v>
      </c>
      <c r="O504" s="58" t="str">
        <f>IF($N504=LeastSquares,B504,"")</f>
        <v/>
      </c>
      <c r="P504" s="58" t="str">
        <f>IF($N504=LeastSquares,C504,"")</f>
        <v/>
      </c>
      <c r="Q504" s="58" t="str">
        <f>IF($N504=LeastSquares,D504,"")</f>
        <v/>
      </c>
    </row>
    <row r="505" spans="1:17" x14ac:dyDescent="0.25">
      <c r="A505">
        <v>503</v>
      </c>
      <c r="B505" s="51">
        <f t="shared" si="57"/>
        <v>5</v>
      </c>
      <c r="C505" s="51">
        <f t="shared" si="58"/>
        <v>0</v>
      </c>
      <c r="D505" s="51">
        <f t="shared" si="59"/>
        <v>3</v>
      </c>
      <c r="E505" s="14">
        <f>Alfa*($B505*V$3+$C505*V$4+$D505*V$5)</f>
        <v>1.5</v>
      </c>
      <c r="F505" s="14">
        <f>Alfa*($B505*W$3+$C505*W$4+$D505*W$5)</f>
        <v>1.123404255319149</v>
      </c>
      <c r="G505" s="14">
        <f>Alfa*($B505*X$3+$C505*X$4+$D505*X$5)</f>
        <v>0.90255319148936175</v>
      </c>
      <c r="H505" s="14">
        <f>Alfa*($B505*Y$3+$C505*Y$4+$D505*Y$5)</f>
        <v>0.62999999999999989</v>
      </c>
      <c r="I505" s="19">
        <f t="shared" si="60"/>
        <v>11.900496151045342</v>
      </c>
      <c r="J505" s="22">
        <f t="shared" si="61"/>
        <v>0.37659682533021044</v>
      </c>
      <c r="K505" s="22">
        <f t="shared" si="62"/>
        <v>0.25841826171625087</v>
      </c>
      <c r="L505" s="22">
        <f t="shared" si="63"/>
        <v>0.20720908953970468</v>
      </c>
      <c r="M505" s="22">
        <f t="shared" si="64"/>
        <v>0.15777582341383417</v>
      </c>
      <c r="N505" s="23">
        <f>SUM((J505-AandeelFiets)^2,(K505-AandeelAuto)^2,(L505-AandeelBus)^2,(M505-AandeelTrein)^2)</f>
        <v>0.13531253059692494</v>
      </c>
      <c r="O505" s="58" t="str">
        <f>IF($N505=LeastSquares,B505,"")</f>
        <v/>
      </c>
      <c r="P505" s="58" t="str">
        <f>IF($N505=LeastSquares,C505,"")</f>
        <v/>
      </c>
      <c r="Q505" s="58" t="str">
        <f>IF($N505=LeastSquares,D505,"")</f>
        <v/>
      </c>
    </row>
    <row r="506" spans="1:17" x14ac:dyDescent="0.25">
      <c r="A506">
        <v>504</v>
      </c>
      <c r="B506" s="51">
        <f t="shared" si="57"/>
        <v>5</v>
      </c>
      <c r="C506" s="51">
        <f t="shared" si="58"/>
        <v>0</v>
      </c>
      <c r="D506" s="51">
        <f t="shared" si="59"/>
        <v>4</v>
      </c>
      <c r="E506" s="14">
        <f>Alfa*($B506*V$3+$C506*V$4+$D506*V$5)</f>
        <v>1.5</v>
      </c>
      <c r="F506" s="14">
        <f>Alfa*($B506*W$3+$C506*W$4+$D506*W$5)</f>
        <v>1.4234042553191488</v>
      </c>
      <c r="G506" s="14">
        <f>Alfa*($B506*X$3+$C506*X$4+$D506*X$5)</f>
        <v>1.0225531914893617</v>
      </c>
      <c r="H506" s="14">
        <f>Alfa*($B506*Y$3+$C506*Y$4+$D506*Y$5)</f>
        <v>0.84</v>
      </c>
      <c r="I506" s="19">
        <f t="shared" si="60"/>
        <v>13.729568609175294</v>
      </c>
      <c r="J506" s="22">
        <f t="shared" si="61"/>
        <v>0.32642606609963037</v>
      </c>
      <c r="K506" s="22">
        <f t="shared" si="62"/>
        <v>0.30235678719123227</v>
      </c>
      <c r="L506" s="22">
        <f t="shared" si="63"/>
        <v>0.20250339883266777</v>
      </c>
      <c r="M506" s="22">
        <f t="shared" si="64"/>
        <v>0.16871374787646956</v>
      </c>
      <c r="N506" s="23">
        <f>SUM((J506-AandeelFiets)^2,(K506-AandeelAuto)^2,(L506-AandeelBus)^2,(M506-AandeelTrein)^2)</f>
        <v>9.2679015226651507E-2</v>
      </c>
      <c r="O506" s="58" t="str">
        <f>IF($N506=LeastSquares,B506,"")</f>
        <v/>
      </c>
      <c r="P506" s="58" t="str">
        <f>IF($N506=LeastSquares,C506,"")</f>
        <v/>
      </c>
      <c r="Q506" s="58" t="str">
        <f>IF($N506=LeastSquares,D506,"")</f>
        <v/>
      </c>
    </row>
    <row r="507" spans="1:17" x14ac:dyDescent="0.25">
      <c r="A507">
        <v>505</v>
      </c>
      <c r="B507" s="51">
        <f t="shared" si="57"/>
        <v>5</v>
      </c>
      <c r="C507" s="51">
        <f t="shared" si="58"/>
        <v>0</v>
      </c>
      <c r="D507" s="51">
        <f t="shared" si="59"/>
        <v>5</v>
      </c>
      <c r="E507" s="14">
        <f>Alfa*($B507*V$3+$C507*V$4+$D507*V$5)</f>
        <v>1.5</v>
      </c>
      <c r="F507" s="14">
        <f>Alfa*($B507*W$3+$C507*W$4+$D507*W$5)</f>
        <v>1.7234042553191489</v>
      </c>
      <c r="G507" s="14">
        <f>Alfa*($B507*X$3+$C507*X$4+$D507*X$5)</f>
        <v>1.1425531914893616</v>
      </c>
      <c r="H507" s="14">
        <f>Alfa*($B507*Y$3+$C507*Y$4+$D507*Y$5)</f>
        <v>1.05</v>
      </c>
      <c r="I507" s="19">
        <f t="shared" si="60"/>
        <v>16.077674013192976</v>
      </c>
      <c r="J507" s="22">
        <f t="shared" si="61"/>
        <v>0.27875232864284299</v>
      </c>
      <c r="K507" s="22">
        <f t="shared" si="62"/>
        <v>0.34853126245631316</v>
      </c>
      <c r="L507" s="22">
        <f t="shared" si="63"/>
        <v>0.19497607682804288</v>
      </c>
      <c r="M507" s="22">
        <f t="shared" si="64"/>
        <v>0.17774033207280107</v>
      </c>
      <c r="N507" s="23">
        <f>SUM((J507-AandeelFiets)^2,(K507-AandeelAuto)^2,(L507-AandeelBus)^2,(M507-AandeelTrein)^2)</f>
        <v>5.8352852671265762E-2</v>
      </c>
      <c r="O507" s="58" t="str">
        <f>IF($N507=LeastSquares,B507,"")</f>
        <v/>
      </c>
      <c r="P507" s="58" t="str">
        <f>IF($N507=LeastSquares,C507,"")</f>
        <v/>
      </c>
      <c r="Q507" s="58" t="str">
        <f>IF($N507=LeastSquares,D507,"")</f>
        <v/>
      </c>
    </row>
    <row r="508" spans="1:17" x14ac:dyDescent="0.25">
      <c r="A508">
        <v>506</v>
      </c>
      <c r="B508" s="51">
        <f t="shared" si="57"/>
        <v>5</v>
      </c>
      <c r="C508" s="51">
        <f t="shared" si="58"/>
        <v>0</v>
      </c>
      <c r="D508" s="51">
        <f t="shared" si="59"/>
        <v>6</v>
      </c>
      <c r="E508" s="14">
        <f>Alfa*($B508*V$3+$C508*V$4+$D508*V$5)</f>
        <v>1.5</v>
      </c>
      <c r="F508" s="14">
        <f>Alfa*($B508*W$3+$C508*W$4+$D508*W$5)</f>
        <v>2.0234042553191487</v>
      </c>
      <c r="G508" s="14">
        <f>Alfa*($B508*X$3+$C508*X$4+$D508*X$5)</f>
        <v>1.2625531914893617</v>
      </c>
      <c r="H508" s="14">
        <f>Alfa*($B508*Y$3+$C508*Y$4+$D508*Y$5)</f>
        <v>1.2599999999999998</v>
      </c>
      <c r="I508" s="19">
        <f t="shared" si="60"/>
        <v>19.105575668403091</v>
      </c>
      <c r="J508" s="22">
        <f t="shared" si="61"/>
        <v>0.23457492975466357</v>
      </c>
      <c r="K508" s="22">
        <f t="shared" si="62"/>
        <v>0.39590699479339186</v>
      </c>
      <c r="L508" s="22">
        <f t="shared" si="63"/>
        <v>0.18499490019919648</v>
      </c>
      <c r="M508" s="22">
        <f t="shared" si="64"/>
        <v>0.184523175252748</v>
      </c>
      <c r="N508" s="23">
        <f>SUM((J508-AandeelFiets)^2,(K508-AandeelAuto)^2,(L508-AandeelBus)^2,(M508-AandeelTrein)^2)</f>
        <v>3.2740298982804013E-2</v>
      </c>
      <c r="O508" s="58" t="str">
        <f>IF($N508=LeastSquares,B508,"")</f>
        <v/>
      </c>
      <c r="P508" s="58" t="str">
        <f>IF($N508=LeastSquares,C508,"")</f>
        <v/>
      </c>
      <c r="Q508" s="58" t="str">
        <f>IF($N508=LeastSquares,D508,"")</f>
        <v/>
      </c>
    </row>
    <row r="509" spans="1:17" x14ac:dyDescent="0.25">
      <c r="A509">
        <v>507</v>
      </c>
      <c r="B509" s="51">
        <f t="shared" si="57"/>
        <v>5</v>
      </c>
      <c r="C509" s="51">
        <f t="shared" si="58"/>
        <v>0</v>
      </c>
      <c r="D509" s="51">
        <f t="shared" si="59"/>
        <v>7</v>
      </c>
      <c r="E509" s="14">
        <f>Alfa*($B509*V$3+$C509*V$4+$D509*V$5)</f>
        <v>1.5</v>
      </c>
      <c r="F509" s="14">
        <f>Alfa*($B509*W$3+$C509*W$4+$D509*W$5)</f>
        <v>2.323404255319149</v>
      </c>
      <c r="G509" s="14">
        <f>Alfa*($B509*X$3+$C509*X$4+$D509*X$5)</f>
        <v>1.3825531914893616</v>
      </c>
      <c r="H509" s="14">
        <f>Alfa*($B509*Y$3+$C509*Y$4+$D509*Y$5)</f>
        <v>1.4699999999999998</v>
      </c>
      <c r="I509" s="19">
        <f t="shared" si="60"/>
        <v>23.026361419836118</v>
      </c>
      <c r="J509" s="22">
        <f t="shared" si="61"/>
        <v>0.19463296821517367</v>
      </c>
      <c r="K509" s="22">
        <f t="shared" si="62"/>
        <v>0.44342107478331871</v>
      </c>
      <c r="L509" s="22">
        <f t="shared" si="63"/>
        <v>0.1730652623158036</v>
      </c>
      <c r="M509" s="22">
        <f t="shared" si="64"/>
        <v>0.18888069468570401</v>
      </c>
      <c r="N509" s="23">
        <f>SUM((J509-AandeelFiets)^2,(K509-AandeelAuto)^2,(L509-AandeelBus)^2,(M509-AandeelTrein)^2)</f>
        <v>1.5615867013606613E-2</v>
      </c>
      <c r="O509" s="58" t="str">
        <f>IF($N509=LeastSquares,B509,"")</f>
        <v/>
      </c>
      <c r="P509" s="58" t="str">
        <f>IF($N509=LeastSquares,C509,"")</f>
        <v/>
      </c>
      <c r="Q509" s="58" t="str">
        <f>IF($N509=LeastSquares,D509,"")</f>
        <v/>
      </c>
    </row>
    <row r="510" spans="1:17" x14ac:dyDescent="0.25">
      <c r="A510">
        <v>508</v>
      </c>
      <c r="B510" s="51">
        <f t="shared" si="57"/>
        <v>5</v>
      </c>
      <c r="C510" s="51">
        <f t="shared" si="58"/>
        <v>0</v>
      </c>
      <c r="D510" s="51">
        <f t="shared" si="59"/>
        <v>8</v>
      </c>
      <c r="E510" s="14">
        <f>Alfa*($B510*V$3+$C510*V$4+$D510*V$5)</f>
        <v>1.5</v>
      </c>
      <c r="F510" s="14">
        <f>Alfa*($B510*W$3+$C510*W$4+$D510*W$5)</f>
        <v>2.6234042553191488</v>
      </c>
      <c r="G510" s="14">
        <f>Alfa*($B510*X$3+$C510*X$4+$D510*X$5)</f>
        <v>1.5025531914893617</v>
      </c>
      <c r="H510" s="14">
        <f>Alfa*($B510*Y$3+$C510*Y$4+$D510*Y$5)</f>
        <v>1.68</v>
      </c>
      <c r="I510" s="19">
        <f t="shared" si="60"/>
        <v>28.122954519102532</v>
      </c>
      <c r="J510" s="22">
        <f t="shared" si="61"/>
        <v>0.15936053472951694</v>
      </c>
      <c r="K510" s="22">
        <f t="shared" si="62"/>
        <v>0.49008233354438629</v>
      </c>
      <c r="L510" s="22">
        <f t="shared" si="63"/>
        <v>0.15976793255154287</v>
      </c>
      <c r="M510" s="22">
        <f t="shared" si="64"/>
        <v>0.19078919917455392</v>
      </c>
      <c r="N510" s="23">
        <f>SUM((J510-AandeelFiets)^2,(K510-AandeelAuto)^2,(L510-AandeelBus)^2,(M510-AandeelTrein)^2)</f>
        <v>6.2327882199624167E-3</v>
      </c>
      <c r="O510" s="58" t="str">
        <f>IF($N510=LeastSquares,B510,"")</f>
        <v/>
      </c>
      <c r="P510" s="58" t="str">
        <f>IF($N510=LeastSquares,C510,"")</f>
        <v/>
      </c>
      <c r="Q510" s="58" t="str">
        <f>IF($N510=LeastSquares,D510,"")</f>
        <v/>
      </c>
    </row>
    <row r="511" spans="1:17" x14ac:dyDescent="0.25">
      <c r="A511">
        <v>509</v>
      </c>
      <c r="B511" s="51">
        <f t="shared" si="57"/>
        <v>5</v>
      </c>
      <c r="C511" s="51">
        <f t="shared" si="58"/>
        <v>0</v>
      </c>
      <c r="D511" s="51">
        <f t="shared" si="59"/>
        <v>9</v>
      </c>
      <c r="E511" s="14">
        <f>Alfa*($B511*V$3+$C511*V$4+$D511*V$5)</f>
        <v>1.5</v>
      </c>
      <c r="F511" s="14">
        <f>Alfa*($B511*W$3+$C511*W$4+$D511*W$5)</f>
        <v>2.923404255319149</v>
      </c>
      <c r="G511" s="14">
        <f>Alfa*($B511*X$3+$C511*X$4+$D511*X$5)</f>
        <v>1.6225531914893618</v>
      </c>
      <c r="H511" s="14">
        <f>Alfa*($B511*Y$3+$C511*Y$4+$D511*Y$5)</f>
        <v>1.89</v>
      </c>
      <c r="I511" s="19">
        <f t="shared" si="60"/>
        <v>34.77158035446152</v>
      </c>
      <c r="J511" s="22">
        <f t="shared" si="61"/>
        <v>0.12888942707382645</v>
      </c>
      <c r="K511" s="22">
        <f t="shared" si="62"/>
        <v>0.53504943133546679</v>
      </c>
      <c r="L511" s="22">
        <f t="shared" si="63"/>
        <v>0.14569393326812766</v>
      </c>
      <c r="M511" s="22">
        <f t="shared" si="64"/>
        <v>0.19036720832257914</v>
      </c>
      <c r="N511" s="23">
        <f>SUM((J511-AandeelFiets)^2,(K511-AandeelAuto)^2,(L511-AandeelBus)^2,(M511-AandeelTrein)^2)</f>
        <v>3.4959442578050811E-3</v>
      </c>
      <c r="O511" s="58" t="str">
        <f>IF($N511=LeastSquares,B511,"")</f>
        <v/>
      </c>
      <c r="P511" s="58" t="str">
        <f>IF($N511=LeastSquares,C511,"")</f>
        <v/>
      </c>
      <c r="Q511" s="58" t="str">
        <f>IF($N511=LeastSquares,D511,"")</f>
        <v/>
      </c>
    </row>
    <row r="512" spans="1:17" x14ac:dyDescent="0.25">
      <c r="A512">
        <v>510</v>
      </c>
      <c r="B512" s="51">
        <f t="shared" si="57"/>
        <v>5</v>
      </c>
      <c r="C512" s="51">
        <f t="shared" si="58"/>
        <v>1</v>
      </c>
      <c r="D512" s="51">
        <f t="shared" si="59"/>
        <v>0</v>
      </c>
      <c r="E512" s="14">
        <f>Alfa*($B512*V$3+$C512*V$4+$D512*V$5)</f>
        <v>1.5</v>
      </c>
      <c r="F512" s="14">
        <f>Alfa*($B512*W$3+$C512*W$4+$D512*W$5)</f>
        <v>0.52340425531914891</v>
      </c>
      <c r="G512" s="14">
        <f>Alfa*($B512*X$3+$C512*X$4+$D512*X$5)</f>
        <v>0.60255319148936171</v>
      </c>
      <c r="H512" s="14">
        <f>Alfa*($B512*Y$3+$C512*Y$4+$D512*Y$5)</f>
        <v>0.18</v>
      </c>
      <c r="I512" s="19">
        <f t="shared" si="60"/>
        <v>9.1934468549361554</v>
      </c>
      <c r="J512" s="22">
        <f t="shared" si="61"/>
        <v>0.48748735279105371</v>
      </c>
      <c r="K512" s="22">
        <f t="shared" si="62"/>
        <v>0.18358331596882413</v>
      </c>
      <c r="L512" s="22">
        <f t="shared" si="63"/>
        <v>0.19870425004775111</v>
      </c>
      <c r="M512" s="22">
        <f t="shared" si="64"/>
        <v>0.13022508119237117</v>
      </c>
      <c r="N512" s="23">
        <f>SUM((J512-AandeelFiets)^2,(K512-AandeelAuto)^2,(L512-AandeelBus)^2,(M512-AandeelTrein)^2)</f>
        <v>0.24214031028425337</v>
      </c>
      <c r="O512" s="58" t="str">
        <f>IF($N512=LeastSquares,B512,"")</f>
        <v/>
      </c>
      <c r="P512" s="58" t="str">
        <f>IF($N512=LeastSquares,C512,"")</f>
        <v/>
      </c>
      <c r="Q512" s="58" t="str">
        <f>IF($N512=LeastSquares,D512,"")</f>
        <v/>
      </c>
    </row>
    <row r="513" spans="1:17" x14ac:dyDescent="0.25">
      <c r="A513">
        <v>511</v>
      </c>
      <c r="B513" s="51">
        <f t="shared" si="57"/>
        <v>5</v>
      </c>
      <c r="C513" s="51">
        <f t="shared" si="58"/>
        <v>1</v>
      </c>
      <c r="D513" s="51">
        <f t="shared" si="59"/>
        <v>1</v>
      </c>
      <c r="E513" s="14">
        <f>Alfa*($B513*V$3+$C513*V$4+$D513*V$5)</f>
        <v>1.5</v>
      </c>
      <c r="F513" s="14">
        <f>Alfa*($B513*W$3+$C513*W$4+$D513*W$5)</f>
        <v>0.82340425531914896</v>
      </c>
      <c r="G513" s="14">
        <f>Alfa*($B513*X$3+$C513*X$4+$D513*X$5)</f>
        <v>0.7225531914893617</v>
      </c>
      <c r="H513" s="14">
        <f>Alfa*($B513*Y$3+$C513*Y$4+$D513*Y$5)</f>
        <v>0.38999999999999996</v>
      </c>
      <c r="I513" s="19">
        <f t="shared" si="60"/>
        <v>10.29659750814481</v>
      </c>
      <c r="J513" s="22">
        <f t="shared" si="61"/>
        <v>0.43525922682643087</v>
      </c>
      <c r="K513" s="22">
        <f t="shared" si="62"/>
        <v>0.22126167097243893</v>
      </c>
      <c r="L513" s="22">
        <f t="shared" si="63"/>
        <v>0.20003552360982169</v>
      </c>
      <c r="M513" s="22">
        <f t="shared" si="64"/>
        <v>0.1434435785913086</v>
      </c>
      <c r="N513" s="23">
        <f>SUM((J513-AandeelFiets)^2,(K513-AandeelAuto)^2,(L513-AandeelBus)^2,(M513-AandeelTrein)^2)</f>
        <v>0.1851111465177494</v>
      </c>
      <c r="O513" s="58" t="str">
        <f>IF($N513=LeastSquares,B513,"")</f>
        <v/>
      </c>
      <c r="P513" s="58" t="str">
        <f>IF($N513=LeastSquares,C513,"")</f>
        <v/>
      </c>
      <c r="Q513" s="58" t="str">
        <f>IF($N513=LeastSquares,D513,"")</f>
        <v/>
      </c>
    </row>
    <row r="514" spans="1:17" x14ac:dyDescent="0.25">
      <c r="A514">
        <v>512</v>
      </c>
      <c r="B514" s="51">
        <f t="shared" si="57"/>
        <v>5</v>
      </c>
      <c r="C514" s="51">
        <f t="shared" si="58"/>
        <v>1</v>
      </c>
      <c r="D514" s="51">
        <f t="shared" si="59"/>
        <v>2</v>
      </c>
      <c r="E514" s="14">
        <f>Alfa*($B514*V$3+$C514*V$4+$D514*V$5)</f>
        <v>1.5</v>
      </c>
      <c r="F514" s="14">
        <f>Alfa*($B514*W$3+$C514*W$4+$D514*W$5)</f>
        <v>1.123404255319149</v>
      </c>
      <c r="G514" s="14">
        <f>Alfa*($B514*X$3+$C514*X$4+$D514*X$5)</f>
        <v>0.8425531914893617</v>
      </c>
      <c r="H514" s="14">
        <f>Alfa*($B514*Y$3+$C514*Y$4+$D514*Y$5)</f>
        <v>0.6</v>
      </c>
      <c r="I514" s="19">
        <f t="shared" si="60"/>
        <v>11.701402061255902</v>
      </c>
      <c r="J514" s="22">
        <f t="shared" si="61"/>
        <v>0.38300445082365187</v>
      </c>
      <c r="K514" s="22">
        <f t="shared" si="62"/>
        <v>0.26281513213673829</v>
      </c>
      <c r="L514" s="22">
        <f t="shared" si="63"/>
        <v>0.19846242778910264</v>
      </c>
      <c r="M514" s="22">
        <f t="shared" si="64"/>
        <v>0.15571798925050717</v>
      </c>
      <c r="N514" s="23">
        <f>SUM((J514-AandeelFiets)^2,(K514-AandeelAuto)^2,(L514-AandeelBus)^2,(M514-AandeelTrein)^2)</f>
        <v>0.13402073259094355</v>
      </c>
      <c r="O514" s="58" t="str">
        <f>IF($N514=LeastSquares,B514,"")</f>
        <v/>
      </c>
      <c r="P514" s="58" t="str">
        <f>IF($N514=LeastSquares,C514,"")</f>
        <v/>
      </c>
      <c r="Q514" s="58" t="str">
        <f>IF($N514=LeastSquares,D514,"")</f>
        <v/>
      </c>
    </row>
    <row r="515" spans="1:17" x14ac:dyDescent="0.25">
      <c r="A515">
        <v>513</v>
      </c>
      <c r="B515" s="51">
        <f t="shared" ref="B515:B578" si="65">INT(A515/100)</f>
        <v>5</v>
      </c>
      <c r="C515" s="51">
        <f t="shared" ref="C515:C578" si="66">INT((A515-100*B515)/10)</f>
        <v>1</v>
      </c>
      <c r="D515" s="51">
        <f t="shared" ref="D515:D578" si="67">A515-100*B515-10*C515</f>
        <v>3</v>
      </c>
      <c r="E515" s="14">
        <f>Alfa*($B515*V$3+$C515*V$4+$D515*V$5)</f>
        <v>1.5</v>
      </c>
      <c r="F515" s="14">
        <f>Alfa*($B515*W$3+$C515*W$4+$D515*W$5)</f>
        <v>1.4234042553191488</v>
      </c>
      <c r="G515" s="14">
        <f>Alfa*($B515*X$3+$C515*X$4+$D515*X$5)</f>
        <v>0.9625531914893618</v>
      </c>
      <c r="H515" s="14">
        <f>Alfa*($B515*Y$3+$C515*Y$4+$D515*Y$5)</f>
        <v>0.80999999999999994</v>
      </c>
      <c r="I515" s="19">
        <f t="shared" ref="I515:I578" si="68">EXP(E515)+EXP(F515)+EXP(G515)+EXP(H515)</f>
        <v>13.499198465633803</v>
      </c>
      <c r="J515" s="22">
        <f t="shared" ref="J515:J578" si="69">EXP(E515)/$I515</f>
        <v>0.33199667978417591</v>
      </c>
      <c r="K515" s="22">
        <f t="shared" ref="K515:K578" si="70">EXP(F515)/$I515</f>
        <v>0.3075166473594721</v>
      </c>
      <c r="L515" s="22">
        <f t="shared" ref="L515:L578" si="71">EXP(G515)/$I515</f>
        <v>0.19396508326722292</v>
      </c>
      <c r="M515" s="22">
        <f t="shared" ref="M515:M578" si="72">EXP(H515)/$I515</f>
        <v>0.16652158958912894</v>
      </c>
      <c r="N515" s="23">
        <f>SUM((J515-AandeelFiets)^2,(K515-AandeelAuto)^2,(L515-AandeelBus)^2,(M515-AandeelTrein)^2)</f>
        <v>9.0554465242383711E-2</v>
      </c>
      <c r="O515" s="58" t="str">
        <f>IF($N515=LeastSquares,B515,"")</f>
        <v/>
      </c>
      <c r="P515" s="58" t="str">
        <f>IF($N515=LeastSquares,C515,"")</f>
        <v/>
      </c>
      <c r="Q515" s="58" t="str">
        <f>IF($N515=LeastSquares,D515,"")</f>
        <v/>
      </c>
    </row>
    <row r="516" spans="1:17" x14ac:dyDescent="0.25">
      <c r="A516">
        <v>514</v>
      </c>
      <c r="B516" s="51">
        <f t="shared" si="65"/>
        <v>5</v>
      </c>
      <c r="C516" s="51">
        <f t="shared" si="66"/>
        <v>1</v>
      </c>
      <c r="D516" s="51">
        <f t="shared" si="67"/>
        <v>4</v>
      </c>
      <c r="E516" s="14">
        <f>Alfa*($B516*V$3+$C516*V$4+$D516*V$5)</f>
        <v>1.5</v>
      </c>
      <c r="F516" s="14">
        <f>Alfa*($B516*W$3+$C516*W$4+$D516*W$5)</f>
        <v>1.7234042553191489</v>
      </c>
      <c r="G516" s="14">
        <f>Alfa*($B516*X$3+$C516*X$4+$D516*X$5)</f>
        <v>1.0825531914893618</v>
      </c>
      <c r="H516" s="14">
        <f>Alfa*($B516*Y$3+$C516*Y$4+$D516*Y$5)</f>
        <v>1.02</v>
      </c>
      <c r="I516" s="19">
        <f t="shared" si="68"/>
        <v>15.810663343358453</v>
      </c>
      <c r="J516" s="22">
        <f t="shared" si="69"/>
        <v>0.28345990127104165</v>
      </c>
      <c r="K516" s="22">
        <f t="shared" si="70"/>
        <v>0.35441726254534955</v>
      </c>
      <c r="L516" s="22">
        <f t="shared" si="71"/>
        <v>0.18672255703407986</v>
      </c>
      <c r="M516" s="22">
        <f t="shared" si="72"/>
        <v>0.17540027914952899</v>
      </c>
      <c r="N516" s="23">
        <f>SUM((J516-AandeelFiets)^2,(K516-AandeelAuto)^2,(L516-AandeelBus)^2,(M516-AandeelTrein)^2)</f>
        <v>5.581482460173872E-2</v>
      </c>
      <c r="O516" s="58" t="str">
        <f>IF($N516=LeastSquares,B516,"")</f>
        <v/>
      </c>
      <c r="P516" s="58" t="str">
        <f>IF($N516=LeastSquares,C516,"")</f>
        <v/>
      </c>
      <c r="Q516" s="58" t="str">
        <f>IF($N516=LeastSquares,D516,"")</f>
        <v/>
      </c>
    </row>
    <row r="517" spans="1:17" x14ac:dyDescent="0.25">
      <c r="A517">
        <v>515</v>
      </c>
      <c r="B517" s="51">
        <f t="shared" si="65"/>
        <v>5</v>
      </c>
      <c r="C517" s="51">
        <f t="shared" si="66"/>
        <v>1</v>
      </c>
      <c r="D517" s="51">
        <f t="shared" si="67"/>
        <v>5</v>
      </c>
      <c r="E517" s="14">
        <f>Alfa*($B517*V$3+$C517*V$4+$D517*V$5)</f>
        <v>1.5</v>
      </c>
      <c r="F517" s="14">
        <f>Alfa*($B517*W$3+$C517*W$4+$D517*W$5)</f>
        <v>2.0234042553191487</v>
      </c>
      <c r="G517" s="14">
        <f>Alfa*($B517*X$3+$C517*X$4+$D517*X$5)</f>
        <v>1.2025531914893617</v>
      </c>
      <c r="H517" s="14">
        <f>Alfa*($B517*Y$3+$C517*Y$4+$D517*Y$5)</f>
        <v>1.2299999999999998</v>
      </c>
      <c r="I517" s="19">
        <f t="shared" si="68"/>
        <v>18.795554301093201</v>
      </c>
      <c r="J517" s="22">
        <f t="shared" si="69"/>
        <v>0.23844410218204617</v>
      </c>
      <c r="K517" s="22">
        <f t="shared" si="70"/>
        <v>0.4024372426321724</v>
      </c>
      <c r="L517" s="22">
        <f t="shared" si="71"/>
        <v>0.17709531703444595</v>
      </c>
      <c r="M517" s="22">
        <f t="shared" si="72"/>
        <v>0.18202333815133534</v>
      </c>
      <c r="N517" s="23">
        <f>SUM((J517-AandeelFiets)^2,(K517-AandeelAuto)^2,(L517-AandeelBus)^2,(M517-AandeelTrein)^2)</f>
        <v>3.0204265136094706E-2</v>
      </c>
      <c r="O517" s="58" t="str">
        <f>IF($N517=LeastSquares,B517,"")</f>
        <v/>
      </c>
      <c r="P517" s="58" t="str">
        <f>IF($N517=LeastSquares,C517,"")</f>
        <v/>
      </c>
      <c r="Q517" s="58" t="str">
        <f>IF($N517=LeastSquares,D517,"")</f>
        <v/>
      </c>
    </row>
    <row r="518" spans="1:17" x14ac:dyDescent="0.25">
      <c r="A518">
        <v>516</v>
      </c>
      <c r="B518" s="51">
        <f t="shared" si="65"/>
        <v>5</v>
      </c>
      <c r="C518" s="51">
        <f t="shared" si="66"/>
        <v>1</v>
      </c>
      <c r="D518" s="51">
        <f t="shared" si="67"/>
        <v>6</v>
      </c>
      <c r="E518" s="14">
        <f>Alfa*($B518*V$3+$C518*V$4+$D518*V$5)</f>
        <v>1.5</v>
      </c>
      <c r="F518" s="14">
        <f>Alfa*($B518*W$3+$C518*W$4+$D518*W$5)</f>
        <v>2.323404255319149</v>
      </c>
      <c r="G518" s="14">
        <f>Alfa*($B518*X$3+$C518*X$4+$D518*X$5)</f>
        <v>1.3225531914893618</v>
      </c>
      <c r="H518" s="14">
        <f>Alfa*($B518*Y$3+$C518*Y$4+$D518*Y$5)</f>
        <v>1.4399999999999997</v>
      </c>
      <c r="I518" s="19">
        <f t="shared" si="68"/>
        <v>22.665750077003473</v>
      </c>
      <c r="J518" s="22">
        <f t="shared" si="69"/>
        <v>0.19772957237736236</v>
      </c>
      <c r="K518" s="22">
        <f t="shared" si="70"/>
        <v>0.45047588958868195</v>
      </c>
      <c r="L518" s="22">
        <f t="shared" si="71"/>
        <v>0.16557983952817598</v>
      </c>
      <c r="M518" s="22">
        <f t="shared" si="72"/>
        <v>0.18621469850577954</v>
      </c>
      <c r="N518" s="23">
        <f>SUM((J518-AandeelFiets)^2,(K518-AandeelAuto)^2,(L518-AandeelBus)^2,(M518-AandeelTrein)^2)</f>
        <v>1.3438709926558811E-2</v>
      </c>
      <c r="O518" s="58" t="str">
        <f>IF($N518=LeastSquares,B518,"")</f>
        <v/>
      </c>
      <c r="P518" s="58" t="str">
        <f>IF($N518=LeastSquares,C518,"")</f>
        <v/>
      </c>
      <c r="Q518" s="58" t="str">
        <f>IF($N518=LeastSquares,D518,"")</f>
        <v/>
      </c>
    </row>
    <row r="519" spans="1:17" x14ac:dyDescent="0.25">
      <c r="A519">
        <v>517</v>
      </c>
      <c r="B519" s="51">
        <f t="shared" si="65"/>
        <v>5</v>
      </c>
      <c r="C519" s="51">
        <f t="shared" si="66"/>
        <v>1</v>
      </c>
      <c r="D519" s="51">
        <f t="shared" si="67"/>
        <v>7</v>
      </c>
      <c r="E519" s="14">
        <f>Alfa*($B519*V$3+$C519*V$4+$D519*V$5)</f>
        <v>1.5</v>
      </c>
      <c r="F519" s="14">
        <f>Alfa*($B519*W$3+$C519*W$4+$D519*W$5)</f>
        <v>2.6234042553191488</v>
      </c>
      <c r="G519" s="14">
        <f>Alfa*($B519*X$3+$C519*X$4+$D519*X$5)</f>
        <v>1.4425531914893619</v>
      </c>
      <c r="H519" s="14">
        <f>Alfa*($B519*Y$3+$C519*Y$4+$D519*Y$5)</f>
        <v>1.6499999999999997</v>
      </c>
      <c r="I519" s="19">
        <f t="shared" si="68"/>
        <v>27.702717904661551</v>
      </c>
      <c r="J519" s="22">
        <f t="shared" si="69"/>
        <v>0.16177795571401057</v>
      </c>
      <c r="K519" s="22">
        <f t="shared" si="70"/>
        <v>0.49751664166371246</v>
      </c>
      <c r="L519" s="22">
        <f t="shared" si="71"/>
        <v>0.15274623395515982</v>
      </c>
      <c r="M519" s="22">
        <f t="shared" si="72"/>
        <v>0.18795916866711715</v>
      </c>
      <c r="N519" s="23">
        <f>SUM((J519-AandeelFiets)^2,(K519-AandeelAuto)^2,(L519-AandeelBus)^2,(M519-AandeelTrein)^2)</f>
        <v>4.6761358652983118E-3</v>
      </c>
      <c r="O519" s="58" t="str">
        <f>IF($N519=LeastSquares,B519,"")</f>
        <v/>
      </c>
      <c r="P519" s="58" t="str">
        <f>IF($N519=LeastSquares,C519,"")</f>
        <v/>
      </c>
      <c r="Q519" s="58" t="str">
        <f>IF($N519=LeastSquares,D519,"")</f>
        <v/>
      </c>
    </row>
    <row r="520" spans="1:17" x14ac:dyDescent="0.25">
      <c r="A520">
        <v>518</v>
      </c>
      <c r="B520" s="51">
        <f t="shared" si="65"/>
        <v>5</v>
      </c>
      <c r="C520" s="51">
        <f t="shared" si="66"/>
        <v>1</v>
      </c>
      <c r="D520" s="51">
        <f t="shared" si="67"/>
        <v>8</v>
      </c>
      <c r="E520" s="14">
        <f>Alfa*($B520*V$3+$C520*V$4+$D520*V$5)</f>
        <v>1.5</v>
      </c>
      <c r="F520" s="14">
        <f>Alfa*($B520*W$3+$C520*W$4+$D520*W$5)</f>
        <v>2.923404255319149</v>
      </c>
      <c r="G520" s="14">
        <f>Alfa*($B520*X$3+$C520*X$4+$D520*X$5)</f>
        <v>1.5625531914893618</v>
      </c>
      <c r="H520" s="14">
        <f>Alfa*($B520*Y$3+$C520*Y$4+$D520*Y$5)</f>
        <v>1.8599999999999997</v>
      </c>
      <c r="I520" s="19">
        <f t="shared" si="68"/>
        <v>34.280927088177343</v>
      </c>
      <c r="J520" s="22">
        <f t="shared" si="69"/>
        <v>0.13073418518729879</v>
      </c>
      <c r="K520" s="22">
        <f t="shared" si="70"/>
        <v>0.54270744333826293</v>
      </c>
      <c r="L520" s="22">
        <f t="shared" si="71"/>
        <v>0.13917321835690424</v>
      </c>
      <c r="M520" s="22">
        <f t="shared" si="72"/>
        <v>0.18738515311753404</v>
      </c>
      <c r="N520" s="23">
        <f>SUM((J520-AandeelFiets)^2,(K520-AandeelAuto)^2,(L520-AandeelBus)^2,(M520-AandeelTrein)^2)</f>
        <v>2.7125445090023115E-3</v>
      </c>
      <c r="O520" s="58" t="str">
        <f>IF($N520=LeastSquares,B520,"")</f>
        <v/>
      </c>
      <c r="P520" s="58" t="str">
        <f>IF($N520=LeastSquares,C520,"")</f>
        <v/>
      </c>
      <c r="Q520" s="58" t="str">
        <f>IF($N520=LeastSquares,D520,"")</f>
        <v/>
      </c>
    </row>
    <row r="521" spans="1:17" x14ac:dyDescent="0.25">
      <c r="A521">
        <v>519</v>
      </c>
      <c r="B521" s="51">
        <f t="shared" si="65"/>
        <v>5</v>
      </c>
      <c r="C521" s="51">
        <f t="shared" si="66"/>
        <v>1</v>
      </c>
      <c r="D521" s="51">
        <f t="shared" si="67"/>
        <v>9</v>
      </c>
      <c r="E521" s="14">
        <f>Alfa*($B521*V$3+$C521*V$4+$D521*V$5)</f>
        <v>1.5</v>
      </c>
      <c r="F521" s="14">
        <f>Alfa*($B521*W$3+$C521*W$4+$D521*W$5)</f>
        <v>3.2234042553191489</v>
      </c>
      <c r="G521" s="14">
        <f>Alfa*($B521*X$3+$C521*X$4+$D521*X$5)</f>
        <v>1.6825531914893617</v>
      </c>
      <c r="H521" s="14">
        <f>Alfa*($B521*Y$3+$C521*Y$4+$D521*Y$5)</f>
        <v>2.0699999999999998</v>
      </c>
      <c r="I521" s="19">
        <f t="shared" si="68"/>
        <v>42.899252436672683</v>
      </c>
      <c r="J521" s="22">
        <f t="shared" si="69"/>
        <v>0.10447009716437076</v>
      </c>
      <c r="K521" s="22">
        <f t="shared" si="70"/>
        <v>0.58540571352014126</v>
      </c>
      <c r="L521" s="22">
        <f t="shared" si="71"/>
        <v>0.12539315863965039</v>
      </c>
      <c r="M521" s="22">
        <f t="shared" si="72"/>
        <v>0.18473103067583771</v>
      </c>
      <c r="N521" s="23">
        <f>SUM((J521-AandeelFiets)^2,(K521-AandeelAuto)^2,(L521-AandeelBus)^2,(M521-AandeelTrein)^2)</f>
        <v>6.188442753918986E-3</v>
      </c>
      <c r="O521" s="58" t="str">
        <f>IF($N521=LeastSquares,B521,"")</f>
        <v/>
      </c>
      <c r="P521" s="58" t="str">
        <f>IF($N521=LeastSquares,C521,"")</f>
        <v/>
      </c>
      <c r="Q521" s="58" t="str">
        <f>IF($N521=LeastSquares,D521,"")</f>
        <v/>
      </c>
    </row>
    <row r="522" spans="1:17" x14ac:dyDescent="0.25">
      <c r="A522">
        <v>520</v>
      </c>
      <c r="B522" s="51">
        <f t="shared" si="65"/>
        <v>5</v>
      </c>
      <c r="C522" s="51">
        <f t="shared" si="66"/>
        <v>2</v>
      </c>
      <c r="D522" s="51">
        <f t="shared" si="67"/>
        <v>0</v>
      </c>
      <c r="E522" s="14">
        <f>Alfa*($B522*V$3+$C522*V$4+$D522*V$5)</f>
        <v>1.5</v>
      </c>
      <c r="F522" s="14">
        <f>Alfa*($B522*W$3+$C522*W$4+$D522*W$5)</f>
        <v>0.82340425531914896</v>
      </c>
      <c r="G522" s="14">
        <f>Alfa*($B522*X$3+$C522*X$4+$D522*X$5)</f>
        <v>0.66255319148936165</v>
      </c>
      <c r="H522" s="14">
        <f>Alfa*($B522*Y$3+$C522*Y$4+$D522*Y$5)</f>
        <v>0.36</v>
      </c>
      <c r="I522" s="19">
        <f t="shared" si="68"/>
        <v>10.13299939622488</v>
      </c>
      <c r="J522" s="22">
        <f t="shared" si="69"/>
        <v>0.4422865229823017</v>
      </c>
      <c r="K522" s="22">
        <f t="shared" si="70"/>
        <v>0.22483395891956204</v>
      </c>
      <c r="L522" s="22">
        <f t="shared" si="71"/>
        <v>0.19142787495540239</v>
      </c>
      <c r="M522" s="22">
        <f t="shared" si="72"/>
        <v>0.14145164314273392</v>
      </c>
      <c r="N522" s="23">
        <f>SUM((J522-AandeelFiets)^2,(K522-AandeelAuto)^2,(L522-AandeelBus)^2,(M522-AandeelTrein)^2)</f>
        <v>0.18531888773246571</v>
      </c>
      <c r="O522" s="58" t="str">
        <f>IF($N522=LeastSquares,B522,"")</f>
        <v/>
      </c>
      <c r="P522" s="58" t="str">
        <f>IF($N522=LeastSquares,C522,"")</f>
        <v/>
      </c>
      <c r="Q522" s="58" t="str">
        <f>IF($N522=LeastSquares,D522,"")</f>
        <v/>
      </c>
    </row>
    <row r="523" spans="1:17" x14ac:dyDescent="0.25">
      <c r="A523">
        <v>521</v>
      </c>
      <c r="B523" s="51">
        <f t="shared" si="65"/>
        <v>5</v>
      </c>
      <c r="C523" s="51">
        <f t="shared" si="66"/>
        <v>2</v>
      </c>
      <c r="D523" s="51">
        <f t="shared" si="67"/>
        <v>1</v>
      </c>
      <c r="E523" s="14">
        <f>Alfa*($B523*V$3+$C523*V$4+$D523*V$5)</f>
        <v>1.5</v>
      </c>
      <c r="F523" s="14">
        <f>Alfa*($B523*W$3+$C523*W$4+$D523*W$5)</f>
        <v>1.123404255319149</v>
      </c>
      <c r="G523" s="14">
        <f>Alfa*($B523*X$3+$C523*X$4+$D523*X$5)</f>
        <v>0.78255319148936164</v>
      </c>
      <c r="H523" s="14">
        <f>Alfa*($B523*Y$3+$C523*Y$4+$D523*Y$5)</f>
        <v>0.56999999999999995</v>
      </c>
      <c r="I523" s="19">
        <f t="shared" si="68"/>
        <v>11.512310748938068</v>
      </c>
      <c r="J523" s="22">
        <f t="shared" si="69"/>
        <v>0.38929535243404279</v>
      </c>
      <c r="K523" s="22">
        <f t="shared" si="70"/>
        <v>0.26713190739728315</v>
      </c>
      <c r="L523" s="22">
        <f t="shared" si="71"/>
        <v>0.18997481443540232</v>
      </c>
      <c r="M523" s="22">
        <f t="shared" si="72"/>
        <v>0.15359792573327172</v>
      </c>
      <c r="N523" s="23">
        <f>SUM((J523-AandeelFiets)^2,(K523-AandeelAuto)^2,(L523-AandeelBus)^2,(M523-AandeelTrein)^2)</f>
        <v>0.13304227062205595</v>
      </c>
      <c r="O523" s="58" t="str">
        <f>IF($N523=LeastSquares,B523,"")</f>
        <v/>
      </c>
      <c r="P523" s="58" t="str">
        <f>IF($N523=LeastSquares,C523,"")</f>
        <v/>
      </c>
      <c r="Q523" s="58" t="str">
        <f>IF($N523=LeastSquares,D523,"")</f>
        <v/>
      </c>
    </row>
    <row r="524" spans="1:17" x14ac:dyDescent="0.25">
      <c r="A524">
        <v>522</v>
      </c>
      <c r="B524" s="51">
        <f t="shared" si="65"/>
        <v>5</v>
      </c>
      <c r="C524" s="51">
        <f t="shared" si="66"/>
        <v>2</v>
      </c>
      <c r="D524" s="51">
        <f t="shared" si="67"/>
        <v>2</v>
      </c>
      <c r="E524" s="14">
        <f>Alfa*($B524*V$3+$C524*V$4+$D524*V$5)</f>
        <v>1.5</v>
      </c>
      <c r="F524" s="14">
        <f>Alfa*($B524*W$3+$C524*W$4+$D524*W$5)</f>
        <v>1.4234042553191488</v>
      </c>
      <c r="G524" s="14">
        <f>Alfa*($B524*X$3+$C524*X$4+$D524*X$5)</f>
        <v>0.90255319148936175</v>
      </c>
      <c r="H524" s="14">
        <f>Alfa*($B524*Y$3+$C524*Y$4+$D524*Y$5)</f>
        <v>0.77999999999999992</v>
      </c>
      <c r="I524" s="19">
        <f t="shared" si="68"/>
        <v>13.280280562556968</v>
      </c>
      <c r="J524" s="22">
        <f t="shared" si="69"/>
        <v>0.33746945700634851</v>
      </c>
      <c r="K524" s="22">
        <f t="shared" si="70"/>
        <v>0.31258588511269864</v>
      </c>
      <c r="L524" s="22">
        <f t="shared" si="71"/>
        <v>0.18568063836552606</v>
      </c>
      <c r="M524" s="22">
        <f t="shared" si="72"/>
        <v>0.16426401951542682</v>
      </c>
      <c r="N524" s="23">
        <f>SUM((J524-AandeelFiets)^2,(K524-AandeelAuto)^2,(L524-AandeelBus)^2,(M524-AandeelTrein)^2)</f>
        <v>8.8743609096252909E-2</v>
      </c>
      <c r="O524" s="58" t="str">
        <f>IF($N524=LeastSquares,B524,"")</f>
        <v/>
      </c>
      <c r="P524" s="58" t="str">
        <f>IF($N524=LeastSquares,C524,"")</f>
        <v/>
      </c>
      <c r="Q524" s="58" t="str">
        <f>IF($N524=LeastSquares,D524,"")</f>
        <v/>
      </c>
    </row>
    <row r="525" spans="1:17" x14ac:dyDescent="0.25">
      <c r="A525">
        <v>523</v>
      </c>
      <c r="B525" s="51">
        <f t="shared" si="65"/>
        <v>5</v>
      </c>
      <c r="C525" s="51">
        <f t="shared" si="66"/>
        <v>2</v>
      </c>
      <c r="D525" s="51">
        <f t="shared" si="67"/>
        <v>3</v>
      </c>
      <c r="E525" s="14">
        <f>Alfa*($B525*V$3+$C525*V$4+$D525*V$5)</f>
        <v>1.5</v>
      </c>
      <c r="F525" s="14">
        <f>Alfa*($B525*W$3+$C525*W$4+$D525*W$5)</f>
        <v>1.7234042553191489</v>
      </c>
      <c r="G525" s="14">
        <f>Alfa*($B525*X$3+$C525*X$4+$D525*X$5)</f>
        <v>1.0225531914893617</v>
      </c>
      <c r="H525" s="14">
        <f>Alfa*($B525*Y$3+$C525*Y$4+$D525*Y$5)</f>
        <v>0.98999999999999988</v>
      </c>
      <c r="I525" s="19">
        <f t="shared" si="68"/>
        <v>15.556779871730832</v>
      </c>
      <c r="J525" s="22">
        <f t="shared" si="69"/>
        <v>0.28808590899213105</v>
      </c>
      <c r="K525" s="22">
        <f t="shared" si="70"/>
        <v>0.36020127991666173</v>
      </c>
      <c r="L525" s="22">
        <f t="shared" si="71"/>
        <v>0.1787184964233198</v>
      </c>
      <c r="M525" s="22">
        <f t="shared" si="72"/>
        <v>0.17299431466788751</v>
      </c>
      <c r="N525" s="23">
        <f>SUM((J525-AandeelFiets)^2,(K525-AandeelAuto)^2,(L525-AandeelBus)^2,(M525-AandeelTrein)^2)</f>
        <v>5.3584550083674756E-2</v>
      </c>
      <c r="O525" s="58" t="str">
        <f>IF($N525=LeastSquares,B525,"")</f>
        <v/>
      </c>
      <c r="P525" s="58" t="str">
        <f>IF($N525=LeastSquares,C525,"")</f>
        <v/>
      </c>
      <c r="Q525" s="58" t="str">
        <f>IF($N525=LeastSquares,D525,"")</f>
        <v/>
      </c>
    </row>
    <row r="526" spans="1:17" x14ac:dyDescent="0.25">
      <c r="A526">
        <v>524</v>
      </c>
      <c r="B526" s="51">
        <f t="shared" si="65"/>
        <v>5</v>
      </c>
      <c r="C526" s="51">
        <f t="shared" si="66"/>
        <v>2</v>
      </c>
      <c r="D526" s="51">
        <f t="shared" si="67"/>
        <v>4</v>
      </c>
      <c r="E526" s="14">
        <f>Alfa*($B526*V$3+$C526*V$4+$D526*V$5)</f>
        <v>1.5</v>
      </c>
      <c r="F526" s="14">
        <f>Alfa*($B526*W$3+$C526*W$4+$D526*W$5)</f>
        <v>2.0234042553191487</v>
      </c>
      <c r="G526" s="14">
        <f>Alfa*($B526*X$3+$C526*X$4+$D526*X$5)</f>
        <v>1.1425531914893616</v>
      </c>
      <c r="H526" s="14">
        <f>Alfa*($B526*Y$3+$C526*Y$4+$D526*Y$5)</f>
        <v>1.2</v>
      </c>
      <c r="I526" s="19">
        <f t="shared" si="68"/>
        <v>18.500598843362368</v>
      </c>
      <c r="J526" s="22">
        <f t="shared" si="69"/>
        <v>0.24224562179218331</v>
      </c>
      <c r="K526" s="22">
        <f t="shared" si="70"/>
        <v>0.40885330851812046</v>
      </c>
      <c r="L526" s="22">
        <f t="shared" si="71"/>
        <v>0.16944109918567471</v>
      </c>
      <c r="M526" s="22">
        <f t="shared" si="72"/>
        <v>0.17945997050402163</v>
      </c>
      <c r="N526" s="23">
        <f>SUM((J526-AandeelFiets)^2,(K526-AandeelAuto)^2,(L526-AandeelBus)^2,(M526-AandeelTrein)^2)</f>
        <v>2.7964931125125207E-2</v>
      </c>
      <c r="O526" s="58" t="str">
        <f>IF($N526=LeastSquares,B526,"")</f>
        <v/>
      </c>
      <c r="P526" s="58" t="str">
        <f>IF($N526=LeastSquares,C526,"")</f>
        <v/>
      </c>
      <c r="Q526" s="58" t="str">
        <f>IF($N526=LeastSquares,D526,"")</f>
        <v/>
      </c>
    </row>
    <row r="527" spans="1:17" x14ac:dyDescent="0.25">
      <c r="A527">
        <v>525</v>
      </c>
      <c r="B527" s="51">
        <f t="shared" si="65"/>
        <v>5</v>
      </c>
      <c r="C527" s="51">
        <f t="shared" si="66"/>
        <v>2</v>
      </c>
      <c r="D527" s="51">
        <f t="shared" si="67"/>
        <v>5</v>
      </c>
      <c r="E527" s="14">
        <f>Alfa*($B527*V$3+$C527*V$4+$D527*V$5)</f>
        <v>1.5</v>
      </c>
      <c r="F527" s="14">
        <f>Alfa*($B527*W$3+$C527*W$4+$D527*W$5)</f>
        <v>2.323404255319149</v>
      </c>
      <c r="G527" s="14">
        <f>Alfa*($B527*X$3+$C527*X$4+$D527*X$5)</f>
        <v>1.2625531914893615</v>
      </c>
      <c r="H527" s="14">
        <f>Alfa*($B527*Y$3+$C527*Y$4+$D527*Y$5)</f>
        <v>1.41</v>
      </c>
      <c r="I527" s="19">
        <f t="shared" si="68"/>
        <v>22.322452467566542</v>
      </c>
      <c r="J527" s="22">
        <f t="shared" si="69"/>
        <v>0.20077046090028616</v>
      </c>
      <c r="K527" s="22">
        <f t="shared" si="70"/>
        <v>0.45740377066400129</v>
      </c>
      <c r="L527" s="22">
        <f t="shared" si="71"/>
        <v>0.15833538313766329</v>
      </c>
      <c r="M527" s="22">
        <f t="shared" si="72"/>
        <v>0.18349038529804929</v>
      </c>
      <c r="N527" s="23">
        <f>SUM((J527-AandeelFiets)^2,(K527-AandeelAuto)^2,(L527-AandeelBus)^2,(M527-AandeelTrein)^2)</f>
        <v>1.1542282753023169E-2</v>
      </c>
      <c r="O527" s="58" t="str">
        <f>IF($N527=LeastSquares,B527,"")</f>
        <v/>
      </c>
      <c r="P527" s="58" t="str">
        <f>IF($N527=LeastSquares,C527,"")</f>
        <v/>
      </c>
      <c r="Q527" s="58" t="str">
        <f>IF($N527=LeastSquares,D527,"")</f>
        <v/>
      </c>
    </row>
    <row r="528" spans="1:17" x14ac:dyDescent="0.25">
      <c r="A528">
        <v>526</v>
      </c>
      <c r="B528" s="51">
        <f t="shared" si="65"/>
        <v>5</v>
      </c>
      <c r="C528" s="51">
        <f t="shared" si="66"/>
        <v>2</v>
      </c>
      <c r="D528" s="51">
        <f t="shared" si="67"/>
        <v>6</v>
      </c>
      <c r="E528" s="14">
        <f>Alfa*($B528*V$3+$C528*V$4+$D528*V$5)</f>
        <v>1.5</v>
      </c>
      <c r="F528" s="14">
        <f>Alfa*($B528*W$3+$C528*W$4+$D528*W$5)</f>
        <v>2.6234042553191488</v>
      </c>
      <c r="G528" s="14">
        <f>Alfa*($B528*X$3+$C528*X$4+$D528*X$5)</f>
        <v>1.3825531914893616</v>
      </c>
      <c r="H528" s="14">
        <f>Alfa*($B528*Y$3+$C528*Y$4+$D528*Y$5)</f>
        <v>1.6199999999999999</v>
      </c>
      <c r="I528" s="19">
        <f t="shared" si="68"/>
        <v>27.302405843088781</v>
      </c>
      <c r="J528" s="22">
        <f t="shared" si="69"/>
        <v>0.16414996891098302</v>
      </c>
      <c r="K528" s="22">
        <f t="shared" si="70"/>
        <v>0.5048113069630189</v>
      </c>
      <c r="L528" s="22">
        <f t="shared" si="71"/>
        <v>0.14596015099201232</v>
      </c>
      <c r="M528" s="22">
        <f t="shared" si="72"/>
        <v>0.18507857313398574</v>
      </c>
      <c r="N528" s="23">
        <f>SUM((J528-AandeelFiets)^2,(K528-AandeelAuto)^2,(L528-AandeelBus)^2,(M528-AandeelTrein)^2)</f>
        <v>3.3791051120977268E-3</v>
      </c>
      <c r="O528" s="58" t="str">
        <f>IF($N528=LeastSquares,B528,"")</f>
        <v/>
      </c>
      <c r="P528" s="58" t="str">
        <f>IF($N528=LeastSquares,C528,"")</f>
        <v/>
      </c>
      <c r="Q528" s="58" t="str">
        <f>IF($N528=LeastSquares,D528,"")</f>
        <v/>
      </c>
    </row>
    <row r="529" spans="1:17" x14ac:dyDescent="0.25">
      <c r="A529">
        <v>527</v>
      </c>
      <c r="B529" s="51">
        <f t="shared" si="65"/>
        <v>5</v>
      </c>
      <c r="C529" s="51">
        <f t="shared" si="66"/>
        <v>2</v>
      </c>
      <c r="D529" s="51">
        <f t="shared" si="67"/>
        <v>7</v>
      </c>
      <c r="E529" s="14">
        <f>Alfa*($B529*V$3+$C529*V$4+$D529*V$5)</f>
        <v>1.5</v>
      </c>
      <c r="F529" s="14">
        <f>Alfa*($B529*W$3+$C529*W$4+$D529*W$5)</f>
        <v>2.923404255319149</v>
      </c>
      <c r="G529" s="14">
        <f>Alfa*($B529*X$3+$C529*X$4+$D529*X$5)</f>
        <v>1.5025531914893617</v>
      </c>
      <c r="H529" s="14">
        <f>Alfa*($B529*Y$3+$C529*Y$4+$D529*Y$5)</f>
        <v>1.8299999999999998</v>
      </c>
      <c r="I529" s="19">
        <f t="shared" si="68"/>
        <v>33.813236324910989</v>
      </c>
      <c r="J529" s="22">
        <f t="shared" si="69"/>
        <v>0.13254244661095338</v>
      </c>
      <c r="K529" s="22">
        <f t="shared" si="70"/>
        <v>0.55021394925110301</v>
      </c>
      <c r="L529" s="22">
        <f t="shared" si="71"/>
        <v>0.13288128523349529</v>
      </c>
      <c r="M529" s="22">
        <f t="shared" si="72"/>
        <v>0.18436231890444835</v>
      </c>
      <c r="N529" s="23">
        <f>SUM((J529-AandeelFiets)^2,(K529-AandeelAuto)^2,(L529-AandeelBus)^2,(M529-AandeelTrein)^2)</f>
        <v>2.1625641718440356E-3</v>
      </c>
      <c r="O529" s="58" t="str">
        <f>IF($N529=LeastSquares,B529,"")</f>
        <v/>
      </c>
      <c r="P529" s="58" t="str">
        <f>IF($N529=LeastSquares,C529,"")</f>
        <v/>
      </c>
      <c r="Q529" s="58" t="str">
        <f>IF($N529=LeastSquares,D529,"")</f>
        <v/>
      </c>
    </row>
    <row r="530" spans="1:17" x14ac:dyDescent="0.25">
      <c r="A530">
        <v>528</v>
      </c>
      <c r="B530" s="51">
        <f t="shared" si="65"/>
        <v>5</v>
      </c>
      <c r="C530" s="51">
        <f t="shared" si="66"/>
        <v>2</v>
      </c>
      <c r="D530" s="51">
        <f t="shared" si="67"/>
        <v>8</v>
      </c>
      <c r="E530" s="14">
        <f>Alfa*($B530*V$3+$C530*V$4+$D530*V$5)</f>
        <v>1.5</v>
      </c>
      <c r="F530" s="14">
        <f>Alfa*($B530*W$3+$C530*W$4+$D530*W$5)</f>
        <v>3.2234042553191489</v>
      </c>
      <c r="G530" s="14">
        <f>Alfa*($B530*X$3+$C530*X$4+$D530*X$5)</f>
        <v>1.6225531914893618</v>
      </c>
      <c r="H530" s="14">
        <f>Alfa*($B530*Y$3+$C530*Y$4+$D530*Y$5)</f>
        <v>2.04</v>
      </c>
      <c r="I530" s="19">
        <f t="shared" si="68"/>
        <v>42.351774059178346</v>
      </c>
      <c r="J530" s="22">
        <f t="shared" si="69"/>
        <v>0.10582057469601576</v>
      </c>
      <c r="K530" s="22">
        <f t="shared" si="70"/>
        <v>0.59297321163169825</v>
      </c>
      <c r="L530" s="22">
        <f t="shared" si="71"/>
        <v>0.11961738133357759</v>
      </c>
      <c r="M530" s="22">
        <f t="shared" si="72"/>
        <v>0.18158883233870843</v>
      </c>
      <c r="N530" s="23">
        <f>SUM((J530-AandeelFiets)^2,(K530-AandeelAuto)^2,(L530-AandeelBus)^2,(M530-AandeelTrein)^2)</f>
        <v>6.4319196290851767E-3</v>
      </c>
      <c r="O530" s="58" t="str">
        <f>IF($N530=LeastSquares,B530,"")</f>
        <v/>
      </c>
      <c r="P530" s="58" t="str">
        <f>IF($N530=LeastSquares,C530,"")</f>
        <v/>
      </c>
      <c r="Q530" s="58" t="str">
        <f>IF($N530=LeastSquares,D530,"")</f>
        <v/>
      </c>
    </row>
    <row r="531" spans="1:17" x14ac:dyDescent="0.25">
      <c r="A531">
        <v>529</v>
      </c>
      <c r="B531" s="51">
        <f t="shared" si="65"/>
        <v>5</v>
      </c>
      <c r="C531" s="51">
        <f t="shared" si="66"/>
        <v>2</v>
      </c>
      <c r="D531" s="51">
        <f t="shared" si="67"/>
        <v>9</v>
      </c>
      <c r="E531" s="14">
        <f>Alfa*($B531*V$3+$C531*V$4+$D531*V$5)</f>
        <v>1.5</v>
      </c>
      <c r="F531" s="14">
        <f>Alfa*($B531*W$3+$C531*W$4+$D531*W$5)</f>
        <v>3.5234042553191487</v>
      </c>
      <c r="G531" s="14">
        <f>Alfa*($B531*X$3+$C531*X$4+$D531*X$5)</f>
        <v>1.7425531914893617</v>
      </c>
      <c r="H531" s="14">
        <f>Alfa*($B531*Y$3+$C531*Y$4+$D531*Y$5)</f>
        <v>2.25</v>
      </c>
      <c r="I531" s="19">
        <f t="shared" si="68"/>
        <v>53.580968593387169</v>
      </c>
      <c r="J531" s="22">
        <f t="shared" si="69"/>
        <v>8.3643300746362087E-2</v>
      </c>
      <c r="K531" s="22">
        <f t="shared" si="70"/>
        <v>0.63268052369187511</v>
      </c>
      <c r="L531" s="22">
        <f t="shared" si="71"/>
        <v>0.10660330649217534</v>
      </c>
      <c r="M531" s="22">
        <f t="shared" si="72"/>
        <v>0.1770728690695875</v>
      </c>
      <c r="N531" s="23">
        <f>SUM((J531-AandeelFiets)^2,(K531-AandeelAuto)^2,(L531-AandeelBus)^2,(M531-AandeelTrein)^2)</f>
        <v>1.4764502759155853E-2</v>
      </c>
      <c r="O531" s="58" t="str">
        <f>IF($N531=LeastSquares,B531,"")</f>
        <v/>
      </c>
      <c r="P531" s="58" t="str">
        <f>IF($N531=LeastSquares,C531,"")</f>
        <v/>
      </c>
      <c r="Q531" s="58" t="str">
        <f>IF($N531=LeastSquares,D531,"")</f>
        <v/>
      </c>
    </row>
    <row r="532" spans="1:17" x14ac:dyDescent="0.25">
      <c r="A532">
        <v>530</v>
      </c>
      <c r="B532" s="51">
        <f t="shared" si="65"/>
        <v>5</v>
      </c>
      <c r="C532" s="51">
        <f t="shared" si="66"/>
        <v>3</v>
      </c>
      <c r="D532" s="51">
        <f t="shared" si="67"/>
        <v>0</v>
      </c>
      <c r="E532" s="14">
        <f>Alfa*($B532*V$3+$C532*V$4+$D532*V$5)</f>
        <v>1.5</v>
      </c>
      <c r="F532" s="14">
        <f>Alfa*($B532*W$3+$C532*W$4+$D532*W$5)</f>
        <v>1.123404255319149</v>
      </c>
      <c r="G532" s="14">
        <f>Alfa*($B532*X$3+$C532*X$4+$D532*X$5)</f>
        <v>0.7225531914893617</v>
      </c>
      <c r="H532" s="14">
        <f>Alfa*($B532*Y$3+$C532*Y$4+$D532*Y$5)</f>
        <v>0.53999999999999992</v>
      </c>
      <c r="I532" s="19">
        <f t="shared" si="68"/>
        <v>11.332686735378326</v>
      </c>
      <c r="J532" s="22">
        <f t="shared" si="69"/>
        <v>0.39546571567597905</v>
      </c>
      <c r="K532" s="22">
        <f t="shared" si="70"/>
        <v>0.27136597002311885</v>
      </c>
      <c r="L532" s="22">
        <f t="shared" si="71"/>
        <v>0.18174730512151341</v>
      </c>
      <c r="M532" s="22">
        <f t="shared" si="72"/>
        <v>0.15142100917938872</v>
      </c>
      <c r="N532" s="23">
        <f>SUM((J532-AandeelFiets)^2,(K532-AandeelAuto)^2,(L532-AandeelBus)^2,(M532-AandeelTrein)^2)</f>
        <v>0.13235804037970836</v>
      </c>
      <c r="O532" s="58" t="str">
        <f>IF($N532=LeastSquares,B532,"")</f>
        <v/>
      </c>
      <c r="P532" s="58" t="str">
        <f>IF($N532=LeastSquares,C532,"")</f>
        <v/>
      </c>
      <c r="Q532" s="58" t="str">
        <f>IF($N532=LeastSquares,D532,"")</f>
        <v/>
      </c>
    </row>
    <row r="533" spans="1:17" x14ac:dyDescent="0.25">
      <c r="A533">
        <v>531</v>
      </c>
      <c r="B533" s="51">
        <f t="shared" si="65"/>
        <v>5</v>
      </c>
      <c r="C533" s="51">
        <f t="shared" si="66"/>
        <v>3</v>
      </c>
      <c r="D533" s="51">
        <f t="shared" si="67"/>
        <v>1</v>
      </c>
      <c r="E533" s="14">
        <f>Alfa*($B533*V$3+$C533*V$4+$D533*V$5)</f>
        <v>1.5</v>
      </c>
      <c r="F533" s="14">
        <f>Alfa*($B533*W$3+$C533*W$4+$D533*W$5)</f>
        <v>1.4234042553191488</v>
      </c>
      <c r="G533" s="14">
        <f>Alfa*($B533*X$3+$C533*X$4+$D533*X$5)</f>
        <v>0.8425531914893617</v>
      </c>
      <c r="H533" s="14">
        <f>Alfa*($B533*Y$3+$C533*Y$4+$D533*Y$5)</f>
        <v>0.75</v>
      </c>
      <c r="I533" s="19">
        <f t="shared" si="68"/>
        <v>13.072206002755834</v>
      </c>
      <c r="J533" s="22">
        <f t="shared" si="69"/>
        <v>0.34284106824764321</v>
      </c>
      <c r="K533" s="22">
        <f t="shared" si="70"/>
        <v>0.31756141643703367</v>
      </c>
      <c r="L533" s="22">
        <f t="shared" si="71"/>
        <v>0.17765086176913672</v>
      </c>
      <c r="M533" s="22">
        <f t="shared" si="72"/>
        <v>0.1619466535461862</v>
      </c>
      <c r="N533" s="23">
        <f>SUM((J533-AandeelFiets)^2,(K533-AandeelAuto)^2,(L533-AandeelBus)^2,(M533-AandeelTrein)^2)</f>
        <v>8.722914132449755E-2</v>
      </c>
      <c r="O533" s="58" t="str">
        <f>IF($N533=LeastSquares,B533,"")</f>
        <v/>
      </c>
      <c r="P533" s="58" t="str">
        <f>IF($N533=LeastSquares,C533,"")</f>
        <v/>
      </c>
      <c r="Q533" s="58" t="str">
        <f>IF($N533=LeastSquares,D533,"")</f>
        <v/>
      </c>
    </row>
    <row r="534" spans="1:17" x14ac:dyDescent="0.25">
      <c r="A534">
        <v>532</v>
      </c>
      <c r="B534" s="51">
        <f t="shared" si="65"/>
        <v>5</v>
      </c>
      <c r="C534" s="51">
        <f t="shared" si="66"/>
        <v>3</v>
      </c>
      <c r="D534" s="51">
        <f t="shared" si="67"/>
        <v>2</v>
      </c>
      <c r="E534" s="14">
        <f>Alfa*($B534*V$3+$C534*V$4+$D534*V$5)</f>
        <v>1.5</v>
      </c>
      <c r="F534" s="14">
        <f>Alfa*($B534*W$3+$C534*W$4+$D534*W$5)</f>
        <v>1.7234042553191489</v>
      </c>
      <c r="G534" s="14">
        <f>Alfa*($B534*X$3+$C534*X$4+$D534*X$5)</f>
        <v>0.9625531914893618</v>
      </c>
      <c r="H534" s="14">
        <f>Alfa*($B534*Y$3+$C534*Y$4+$D534*Y$5)</f>
        <v>0.95999999999999985</v>
      </c>
      <c r="I534" s="19">
        <f t="shared" si="68"/>
        <v>15.315330719367818</v>
      </c>
      <c r="J534" s="22">
        <f t="shared" si="69"/>
        <v>0.29262763909306283</v>
      </c>
      <c r="K534" s="22">
        <f t="shared" si="70"/>
        <v>0.36587992279480525</v>
      </c>
      <c r="L534" s="22">
        <f t="shared" si="71"/>
        <v>0.17096419283432288</v>
      </c>
      <c r="M534" s="22">
        <f t="shared" si="72"/>
        <v>0.17052824527780894</v>
      </c>
      <c r="N534" s="23">
        <f>SUM((J534-AandeelFiets)^2,(K534-AandeelAuto)^2,(L534-AandeelBus)^2,(M534-AandeelTrein)^2)</f>
        <v>5.1645933599469125E-2</v>
      </c>
      <c r="O534" s="58" t="str">
        <f>IF($N534=LeastSquares,B534,"")</f>
        <v/>
      </c>
      <c r="P534" s="58" t="str">
        <f>IF($N534=LeastSquares,C534,"")</f>
        <v/>
      </c>
      <c r="Q534" s="58" t="str">
        <f>IF($N534=LeastSquares,D534,"")</f>
        <v/>
      </c>
    </row>
    <row r="535" spans="1:17" x14ac:dyDescent="0.25">
      <c r="A535">
        <v>533</v>
      </c>
      <c r="B535" s="51">
        <f t="shared" si="65"/>
        <v>5</v>
      </c>
      <c r="C535" s="51">
        <f t="shared" si="66"/>
        <v>3</v>
      </c>
      <c r="D535" s="51">
        <f t="shared" si="67"/>
        <v>3</v>
      </c>
      <c r="E535" s="14">
        <f>Alfa*($B535*V$3+$C535*V$4+$D535*V$5)</f>
        <v>1.5</v>
      </c>
      <c r="F535" s="14">
        <f>Alfa*($B535*W$3+$C535*W$4+$D535*W$5)</f>
        <v>2.0234042553191487</v>
      </c>
      <c r="G535" s="14">
        <f>Alfa*($B535*X$3+$C535*X$4+$D535*X$5)</f>
        <v>1.0825531914893618</v>
      </c>
      <c r="H535" s="14">
        <f>Alfa*($B535*Y$3+$C535*Y$4+$D535*Y$5)</f>
        <v>1.1699999999999997</v>
      </c>
      <c r="I535" s="19">
        <f t="shared" si="68"/>
        <v>18.219920243418663</v>
      </c>
      <c r="J535" s="22">
        <f t="shared" si="69"/>
        <v>0.24597742528301816</v>
      </c>
      <c r="K535" s="22">
        <f t="shared" si="70"/>
        <v>0.41515171008541984</v>
      </c>
      <c r="L535" s="22">
        <f t="shared" si="71"/>
        <v>0.162031855707122</v>
      </c>
      <c r="M535" s="22">
        <f t="shared" si="72"/>
        <v>0.17683900892444007</v>
      </c>
      <c r="N535" s="23">
        <f>SUM((J535-AandeelFiets)^2,(K535-AandeelAuto)^2,(L535-AandeelBus)^2,(M535-AandeelTrein)^2)</f>
        <v>2.6006859561264979E-2</v>
      </c>
      <c r="O535" s="58" t="str">
        <f>IF($N535=LeastSquares,B535,"")</f>
        <v/>
      </c>
      <c r="P535" s="58" t="str">
        <f>IF($N535=LeastSquares,C535,"")</f>
        <v/>
      </c>
      <c r="Q535" s="58" t="str">
        <f>IF($N535=LeastSquares,D535,"")</f>
        <v/>
      </c>
    </row>
    <row r="536" spans="1:17" x14ac:dyDescent="0.25">
      <c r="A536">
        <v>534</v>
      </c>
      <c r="B536" s="51">
        <f t="shared" si="65"/>
        <v>5</v>
      </c>
      <c r="C536" s="51">
        <f t="shared" si="66"/>
        <v>3</v>
      </c>
      <c r="D536" s="51">
        <f t="shared" si="67"/>
        <v>4</v>
      </c>
      <c r="E536" s="14">
        <f>Alfa*($B536*V$3+$C536*V$4+$D536*V$5)</f>
        <v>1.5</v>
      </c>
      <c r="F536" s="14">
        <f>Alfa*($B536*W$3+$C536*W$4+$D536*W$5)</f>
        <v>2.323404255319149</v>
      </c>
      <c r="G536" s="14">
        <f>Alfa*($B536*X$3+$C536*X$4+$D536*X$5)</f>
        <v>1.2025531914893617</v>
      </c>
      <c r="H536" s="14">
        <f>Alfa*($B536*Y$3+$C536*Y$4+$D536*Y$5)</f>
        <v>1.38</v>
      </c>
      <c r="I536" s="19">
        <f t="shared" si="68"/>
        <v>21.995569274755933</v>
      </c>
      <c r="J536" s="22">
        <f t="shared" si="69"/>
        <v>0.20375417495930184</v>
      </c>
      <c r="K536" s="22">
        <f t="shared" si="70"/>
        <v>0.46420139445316411</v>
      </c>
      <c r="L536" s="22">
        <f t="shared" si="71"/>
        <v>0.15133068874968589</v>
      </c>
      <c r="M536" s="22">
        <f t="shared" si="72"/>
        <v>0.18071374183784811</v>
      </c>
      <c r="N536" s="23">
        <f>SUM((J536-AandeelFiets)^2,(K536-AandeelAuto)^2,(L536-AandeelBus)^2,(M536-AandeelTrein)^2)</f>
        <v>9.9114161994194212E-3</v>
      </c>
      <c r="O536" s="58" t="str">
        <f>IF($N536=LeastSquares,B536,"")</f>
        <v/>
      </c>
      <c r="P536" s="58" t="str">
        <f>IF($N536=LeastSquares,C536,"")</f>
        <v/>
      </c>
      <c r="Q536" s="58" t="str">
        <f>IF($N536=LeastSquares,D536,"")</f>
        <v/>
      </c>
    </row>
    <row r="537" spans="1:17" x14ac:dyDescent="0.25">
      <c r="A537">
        <v>535</v>
      </c>
      <c r="B537" s="51">
        <f t="shared" si="65"/>
        <v>5</v>
      </c>
      <c r="C537" s="51">
        <f t="shared" si="66"/>
        <v>3</v>
      </c>
      <c r="D537" s="51">
        <f t="shared" si="67"/>
        <v>5</v>
      </c>
      <c r="E537" s="14">
        <f>Alfa*($B537*V$3+$C537*V$4+$D537*V$5)</f>
        <v>1.5</v>
      </c>
      <c r="F537" s="14">
        <f>Alfa*($B537*W$3+$C537*W$4+$D537*W$5)</f>
        <v>2.6234042553191488</v>
      </c>
      <c r="G537" s="14">
        <f>Alfa*($B537*X$3+$C537*X$4+$D537*X$5)</f>
        <v>1.3225531914893618</v>
      </c>
      <c r="H537" s="14">
        <f>Alfa*($B537*Y$3+$C537*Y$4+$D537*Y$5)</f>
        <v>1.5899999999999999</v>
      </c>
      <c r="I537" s="19">
        <f t="shared" si="68"/>
        <v>26.920992436085076</v>
      </c>
      <c r="J537" s="22">
        <f t="shared" si="69"/>
        <v>0.16647562607427424</v>
      </c>
      <c r="K537" s="22">
        <f t="shared" si="70"/>
        <v>0.5119634132956471</v>
      </c>
      <c r="L537" s="22">
        <f t="shared" si="71"/>
        <v>0.13940761171588323</v>
      </c>
      <c r="M537" s="22">
        <f t="shared" si="72"/>
        <v>0.18215334891419543</v>
      </c>
      <c r="N537" s="23">
        <f>SUM((J537-AandeelFiets)^2,(K537-AandeelAuto)^2,(L537-AandeelBus)^2,(M537-AandeelTrein)^2)</f>
        <v>2.3266294003146709E-3</v>
      </c>
      <c r="O537" s="58" t="str">
        <f>IF($N537=LeastSquares,B537,"")</f>
        <v/>
      </c>
      <c r="P537" s="58" t="str">
        <f>IF($N537=LeastSquares,C537,"")</f>
        <v/>
      </c>
      <c r="Q537" s="58" t="str">
        <f>IF($N537=LeastSquares,D537,"")</f>
        <v/>
      </c>
    </row>
    <row r="538" spans="1:17" x14ac:dyDescent="0.25">
      <c r="A538">
        <v>536</v>
      </c>
      <c r="B538" s="51">
        <f t="shared" si="65"/>
        <v>5</v>
      </c>
      <c r="C538" s="51">
        <f t="shared" si="66"/>
        <v>3</v>
      </c>
      <c r="D538" s="51">
        <f t="shared" si="67"/>
        <v>6</v>
      </c>
      <c r="E538" s="14">
        <f>Alfa*($B538*V$3+$C538*V$4+$D538*V$5)</f>
        <v>1.5</v>
      </c>
      <c r="F538" s="14">
        <f>Alfa*($B538*W$3+$C538*W$4+$D538*W$5)</f>
        <v>2.923404255319149</v>
      </c>
      <c r="G538" s="14">
        <f>Alfa*($B538*X$3+$C538*X$4+$D538*X$5)</f>
        <v>1.4425531914893619</v>
      </c>
      <c r="H538" s="14">
        <f>Alfa*($B538*Y$3+$C538*Y$4+$D538*Y$5)</f>
        <v>1.7999999999999996</v>
      </c>
      <c r="I538" s="19">
        <f t="shared" si="68"/>
        <v>33.36733666030036</v>
      </c>
      <c r="J538" s="22">
        <f t="shared" si="69"/>
        <v>0.13431365877248058</v>
      </c>
      <c r="K538" s="22">
        <f t="shared" si="70"/>
        <v>0.55756665522020288</v>
      </c>
      <c r="L538" s="22">
        <f t="shared" si="71"/>
        <v>0.12681521073552585</v>
      </c>
      <c r="M538" s="22">
        <f t="shared" si="72"/>
        <v>0.18130447527179075</v>
      </c>
      <c r="N538" s="23">
        <f>SUM((J538-AandeelFiets)^2,(K538-AandeelAuto)^2,(L538-AandeelBus)^2,(M538-AandeelTrein)^2)</f>
        <v>1.8310969854043494E-3</v>
      </c>
      <c r="O538" s="58" t="str">
        <f>IF($N538=LeastSquares,B538,"")</f>
        <v/>
      </c>
      <c r="P538" s="58" t="str">
        <f>IF($N538=LeastSquares,C538,"")</f>
        <v/>
      </c>
      <c r="Q538" s="58" t="str">
        <f>IF($N538=LeastSquares,D538,"")</f>
        <v/>
      </c>
    </row>
    <row r="539" spans="1:17" x14ac:dyDescent="0.25">
      <c r="A539">
        <v>537</v>
      </c>
      <c r="B539" s="51">
        <f t="shared" si="65"/>
        <v>5</v>
      </c>
      <c r="C539" s="51">
        <f t="shared" si="66"/>
        <v>3</v>
      </c>
      <c r="D539" s="51">
        <f t="shared" si="67"/>
        <v>7</v>
      </c>
      <c r="E539" s="14">
        <f>Alfa*($B539*V$3+$C539*V$4+$D539*V$5)</f>
        <v>1.5</v>
      </c>
      <c r="F539" s="14">
        <f>Alfa*($B539*W$3+$C539*W$4+$D539*W$5)</f>
        <v>3.2234042553191489</v>
      </c>
      <c r="G539" s="14">
        <f>Alfa*($B539*X$3+$C539*X$4+$D539*X$5)</f>
        <v>1.5625531914893618</v>
      </c>
      <c r="H539" s="14">
        <f>Alfa*($B539*Y$3+$C539*Y$4+$D539*Y$5)</f>
        <v>2.0099999999999998</v>
      </c>
      <c r="I539" s="19">
        <f t="shared" si="68"/>
        <v>41.829460850948301</v>
      </c>
      <c r="J539" s="22">
        <f t="shared" si="69"/>
        <v>0.10714192770276794</v>
      </c>
      <c r="K539" s="22">
        <f t="shared" si="70"/>
        <v>0.6003775083704358</v>
      </c>
      <c r="L539" s="22">
        <f t="shared" si="71"/>
        <v>0.11405805511384824</v>
      </c>
      <c r="M539" s="22">
        <f t="shared" si="72"/>
        <v>0.17842250881294816</v>
      </c>
      <c r="N539" s="23">
        <f>SUM((J539-AandeelFiets)^2,(K539-AandeelAuto)^2,(L539-AandeelBus)^2,(M539-AandeelTrein)^2)</f>
        <v>6.8637261425305999E-3</v>
      </c>
      <c r="O539" s="58" t="str">
        <f>IF($N539=LeastSquares,B539,"")</f>
        <v/>
      </c>
      <c r="P539" s="58" t="str">
        <f>IF($N539=LeastSquares,C539,"")</f>
        <v/>
      </c>
      <c r="Q539" s="58" t="str">
        <f>IF($N539=LeastSquares,D539,"")</f>
        <v/>
      </c>
    </row>
    <row r="540" spans="1:17" x14ac:dyDescent="0.25">
      <c r="A540">
        <v>538</v>
      </c>
      <c r="B540" s="51">
        <f t="shared" si="65"/>
        <v>5</v>
      </c>
      <c r="C540" s="51">
        <f t="shared" si="66"/>
        <v>3</v>
      </c>
      <c r="D540" s="51">
        <f t="shared" si="67"/>
        <v>8</v>
      </c>
      <c r="E540" s="14">
        <f>Alfa*($B540*V$3+$C540*V$4+$D540*V$5)</f>
        <v>1.5</v>
      </c>
      <c r="F540" s="14">
        <f>Alfa*($B540*W$3+$C540*W$4+$D540*W$5)</f>
        <v>3.5234042553191487</v>
      </c>
      <c r="G540" s="14">
        <f>Alfa*($B540*X$3+$C540*X$4+$D540*X$5)</f>
        <v>1.6825531914893617</v>
      </c>
      <c r="H540" s="14">
        <f>Alfa*($B540*Y$3+$C540*Y$4+$D540*Y$5)</f>
        <v>2.2199999999999998</v>
      </c>
      <c r="I540" s="19">
        <f t="shared" si="68"/>
        <v>52.96792797211652</v>
      </c>
      <c r="J540" s="22">
        <f t="shared" si="69"/>
        <v>8.461137223825943E-2</v>
      </c>
      <c r="K540" s="22">
        <f t="shared" si="70"/>
        <v>0.64000304651198769</v>
      </c>
      <c r="L540" s="22">
        <f t="shared" si="71"/>
        <v>0.10155716812532053</v>
      </c>
      <c r="M540" s="22">
        <f t="shared" si="72"/>
        <v>0.17382841312443237</v>
      </c>
      <c r="N540" s="23">
        <f>SUM((J540-AandeelFiets)^2,(K540-AandeelAuto)^2,(L540-AandeelBus)^2,(M540-AandeelTrein)^2)</f>
        <v>1.5923129189569778E-2</v>
      </c>
      <c r="O540" s="58" t="str">
        <f>IF($N540=LeastSquares,B540,"")</f>
        <v/>
      </c>
      <c r="P540" s="58" t="str">
        <f>IF($N540=LeastSquares,C540,"")</f>
        <v/>
      </c>
      <c r="Q540" s="58" t="str">
        <f>IF($N540=LeastSquares,D540,"")</f>
        <v/>
      </c>
    </row>
    <row r="541" spans="1:17" x14ac:dyDescent="0.25">
      <c r="A541">
        <v>539</v>
      </c>
      <c r="B541" s="51">
        <f t="shared" si="65"/>
        <v>5</v>
      </c>
      <c r="C541" s="51">
        <f t="shared" si="66"/>
        <v>3</v>
      </c>
      <c r="D541" s="51">
        <f t="shared" si="67"/>
        <v>9</v>
      </c>
      <c r="E541" s="14">
        <f>Alfa*($B541*V$3+$C541*V$4+$D541*V$5)</f>
        <v>1.5</v>
      </c>
      <c r="F541" s="14">
        <f>Alfa*($B541*W$3+$C541*W$4+$D541*W$5)</f>
        <v>3.823404255319149</v>
      </c>
      <c r="G541" s="14">
        <f>Alfa*($B541*X$3+$C541*X$4+$D541*X$5)</f>
        <v>1.8025531914893618</v>
      </c>
      <c r="H541" s="14">
        <f>Alfa*($B541*Y$3+$C541*Y$4+$D541*Y$5)</f>
        <v>2.4299999999999997</v>
      </c>
      <c r="I541" s="19">
        <f t="shared" si="68"/>
        <v>67.665405500404887</v>
      </c>
      <c r="J541" s="22">
        <f t="shared" si="69"/>
        <v>6.6233092629752258E-2</v>
      </c>
      <c r="K541" s="22">
        <f t="shared" si="70"/>
        <v>0.67626464223266536</v>
      </c>
      <c r="L541" s="22">
        <f t="shared" si="71"/>
        <v>8.9633884005461864E-2</v>
      </c>
      <c r="M541" s="22">
        <f t="shared" si="72"/>
        <v>0.16786838113212055</v>
      </c>
      <c r="N541" s="23">
        <f>SUM((J541-AandeelFiets)^2,(K541-AandeelAuto)^2,(L541-AandeelBus)^2,(M541-AandeelTrein)^2)</f>
        <v>2.7694343365562601E-2</v>
      </c>
      <c r="O541" s="58" t="str">
        <f>IF($N541=LeastSquares,B541,"")</f>
        <v/>
      </c>
      <c r="P541" s="58" t="str">
        <f>IF($N541=LeastSquares,C541,"")</f>
        <v/>
      </c>
      <c r="Q541" s="58" t="str">
        <f>IF($N541=LeastSquares,D541,"")</f>
        <v/>
      </c>
    </row>
    <row r="542" spans="1:17" x14ac:dyDescent="0.25">
      <c r="A542">
        <v>540</v>
      </c>
      <c r="B542" s="51">
        <f t="shared" si="65"/>
        <v>5</v>
      </c>
      <c r="C542" s="51">
        <f t="shared" si="66"/>
        <v>4</v>
      </c>
      <c r="D542" s="51">
        <f t="shared" si="67"/>
        <v>0</v>
      </c>
      <c r="E542" s="14">
        <f>Alfa*($B542*V$3+$C542*V$4+$D542*V$5)</f>
        <v>1.5</v>
      </c>
      <c r="F542" s="14">
        <f>Alfa*($B542*W$3+$C542*W$4+$D542*W$5)</f>
        <v>1.4234042553191488</v>
      </c>
      <c r="G542" s="14">
        <f>Alfa*($B542*X$3+$C542*X$4+$D542*X$5)</f>
        <v>0.78255319148936164</v>
      </c>
      <c r="H542" s="14">
        <f>Alfa*($B542*Y$3+$C542*Y$4+$D542*Y$5)</f>
        <v>0.72</v>
      </c>
      <c r="I542" s="19">
        <f t="shared" si="68"/>
        <v>12.874399633425988</v>
      </c>
      <c r="J542" s="22">
        <f t="shared" si="69"/>
        <v>0.34810858742509371</v>
      </c>
      <c r="K542" s="22">
        <f t="shared" si="70"/>
        <v>0.32244053100650566</v>
      </c>
      <c r="L542" s="22">
        <f t="shared" si="71"/>
        <v>0.16987581250576766</v>
      </c>
      <c r="M542" s="22">
        <f t="shared" si="72"/>
        <v>0.15957506906263288</v>
      </c>
      <c r="N542" s="23">
        <f>SUM((J542-AandeelFiets)^2,(K542-AandeelAuto)^2,(L542-AandeelBus)^2,(M542-AandeelTrein)^2)</f>
        <v>8.5993758082575408E-2</v>
      </c>
      <c r="O542" s="58" t="str">
        <f>IF($N542=LeastSquares,B542,"")</f>
        <v/>
      </c>
      <c r="P542" s="58" t="str">
        <f>IF($N542=LeastSquares,C542,"")</f>
        <v/>
      </c>
      <c r="Q542" s="58" t="str">
        <f>IF($N542=LeastSquares,D542,"")</f>
        <v/>
      </c>
    </row>
    <row r="543" spans="1:17" x14ac:dyDescent="0.25">
      <c r="A543">
        <v>541</v>
      </c>
      <c r="B543" s="51">
        <f t="shared" si="65"/>
        <v>5</v>
      </c>
      <c r="C543" s="51">
        <f t="shared" si="66"/>
        <v>4</v>
      </c>
      <c r="D543" s="51">
        <f t="shared" si="67"/>
        <v>1</v>
      </c>
      <c r="E543" s="14">
        <f>Alfa*($B543*V$3+$C543*V$4+$D543*V$5)</f>
        <v>1.5</v>
      </c>
      <c r="F543" s="14">
        <f>Alfa*($B543*W$3+$C543*W$4+$D543*W$5)</f>
        <v>1.7234042553191489</v>
      </c>
      <c r="G543" s="14">
        <f>Alfa*($B543*X$3+$C543*X$4+$D543*X$5)</f>
        <v>0.90255319148936164</v>
      </c>
      <c r="H543" s="14">
        <f>Alfa*($B543*Y$3+$C543*Y$4+$D543*Y$5)</f>
        <v>0.92999999999999983</v>
      </c>
      <c r="I543" s="19">
        <f t="shared" si="68"/>
        <v>15.08566124166399</v>
      </c>
      <c r="J543" s="22">
        <f t="shared" si="69"/>
        <v>0.29708270645508156</v>
      </c>
      <c r="K543" s="22">
        <f t="shared" si="70"/>
        <v>0.37145020900397185</v>
      </c>
      <c r="L543" s="22">
        <f t="shared" si="71"/>
        <v>0.16345925664289079</v>
      </c>
      <c r="M543" s="22">
        <f t="shared" si="72"/>
        <v>0.16800782789805577</v>
      </c>
      <c r="N543" s="23">
        <f>SUM((J543-AandeelFiets)^2,(K543-AandeelAuto)^2,(L543-AandeelBus)^2,(M543-AandeelTrein)^2)</f>
        <v>4.9982874440271309E-2</v>
      </c>
      <c r="O543" s="58" t="str">
        <f>IF($N543=LeastSquares,B543,"")</f>
        <v/>
      </c>
      <c r="P543" s="58" t="str">
        <f>IF($N543=LeastSquares,C543,"")</f>
        <v/>
      </c>
      <c r="Q543" s="58" t="str">
        <f>IF($N543=LeastSquares,D543,"")</f>
        <v/>
      </c>
    </row>
    <row r="544" spans="1:17" x14ac:dyDescent="0.25">
      <c r="A544">
        <v>542</v>
      </c>
      <c r="B544" s="51">
        <f t="shared" si="65"/>
        <v>5</v>
      </c>
      <c r="C544" s="51">
        <f t="shared" si="66"/>
        <v>4</v>
      </c>
      <c r="D544" s="51">
        <f t="shared" si="67"/>
        <v>2</v>
      </c>
      <c r="E544" s="14">
        <f>Alfa*($B544*V$3+$C544*V$4+$D544*V$5)</f>
        <v>1.5</v>
      </c>
      <c r="F544" s="14">
        <f>Alfa*($B544*W$3+$C544*W$4+$D544*W$5)</f>
        <v>2.0234042553191487</v>
      </c>
      <c r="G544" s="14">
        <f>Alfa*($B544*X$3+$C544*X$4+$D544*X$5)</f>
        <v>1.0225531914893615</v>
      </c>
      <c r="H544" s="14">
        <f>Alfa*($B544*Y$3+$C544*Y$4+$D544*Y$5)</f>
        <v>1.1399999999999999</v>
      </c>
      <c r="I544" s="19">
        <f t="shared" si="68"/>
        <v>17.952772790063737</v>
      </c>
      <c r="J544" s="22">
        <f t="shared" si="69"/>
        <v>0.24963770904617757</v>
      </c>
      <c r="K544" s="22">
        <f t="shared" si="70"/>
        <v>0.42132940326976437</v>
      </c>
      <c r="L544" s="22">
        <f t="shared" si="71"/>
        <v>0.15486656798793191</v>
      </c>
      <c r="M544" s="22">
        <f t="shared" si="72"/>
        <v>0.17416631969612614</v>
      </c>
      <c r="N544" s="23">
        <f>SUM((J544-AandeelFiets)^2,(K544-AandeelAuto)^2,(L544-AandeelBus)^2,(M544-AandeelTrein)^2)</f>
        <v>2.4314649342028496E-2</v>
      </c>
      <c r="O544" s="58" t="str">
        <f>IF($N544=LeastSquares,B544,"")</f>
        <v/>
      </c>
      <c r="P544" s="58" t="str">
        <f>IF($N544=LeastSquares,C544,"")</f>
        <v/>
      </c>
      <c r="Q544" s="58" t="str">
        <f>IF($N544=LeastSquares,D544,"")</f>
        <v/>
      </c>
    </row>
    <row r="545" spans="1:17" x14ac:dyDescent="0.25">
      <c r="A545">
        <v>543</v>
      </c>
      <c r="B545" s="51">
        <f t="shared" si="65"/>
        <v>5</v>
      </c>
      <c r="C545" s="51">
        <f t="shared" si="66"/>
        <v>4</v>
      </c>
      <c r="D545" s="51">
        <f t="shared" si="67"/>
        <v>3</v>
      </c>
      <c r="E545" s="14">
        <f>Alfa*($B545*V$3+$C545*V$4+$D545*V$5)</f>
        <v>1.5</v>
      </c>
      <c r="F545" s="14">
        <f>Alfa*($B545*W$3+$C545*W$4+$D545*W$5)</f>
        <v>2.323404255319149</v>
      </c>
      <c r="G545" s="14">
        <f>Alfa*($B545*X$3+$C545*X$4+$D545*X$5)</f>
        <v>1.1425531914893616</v>
      </c>
      <c r="H545" s="14">
        <f>Alfa*($B545*Y$3+$C545*Y$4+$D545*Y$5)</f>
        <v>1.3499999999999999</v>
      </c>
      <c r="I545" s="19">
        <f t="shared" si="68"/>
        <v>21.684250333780458</v>
      </c>
      <c r="J545" s="22">
        <f t="shared" si="69"/>
        <v>0.20667945634977003</v>
      </c>
      <c r="K545" s="22">
        <f t="shared" si="70"/>
        <v>0.47086589446105087</v>
      </c>
      <c r="L545" s="22">
        <f t="shared" si="71"/>
        <v>0.1445639925457374</v>
      </c>
      <c r="M545" s="22">
        <f t="shared" si="72"/>
        <v>0.17789065664344164</v>
      </c>
      <c r="N545" s="23">
        <f>SUM((J545-AandeelFiets)^2,(K545-AandeelAuto)^2,(L545-AandeelBus)^2,(M545-AandeelTrein)^2)</f>
        <v>8.5310545024847983E-3</v>
      </c>
      <c r="O545" s="58" t="str">
        <f>IF($N545=LeastSquares,B545,"")</f>
        <v/>
      </c>
      <c r="P545" s="58" t="str">
        <f>IF($N545=LeastSquares,C545,"")</f>
        <v/>
      </c>
      <c r="Q545" s="58" t="str">
        <f>IF($N545=LeastSquares,D545,"")</f>
        <v/>
      </c>
    </row>
    <row r="546" spans="1:17" x14ac:dyDescent="0.25">
      <c r="A546">
        <v>544</v>
      </c>
      <c r="B546" s="51">
        <f t="shared" si="65"/>
        <v>5</v>
      </c>
      <c r="C546" s="51">
        <f t="shared" si="66"/>
        <v>4</v>
      </c>
      <c r="D546" s="51">
        <f t="shared" si="67"/>
        <v>4</v>
      </c>
      <c r="E546" s="14">
        <f>Alfa*($B546*V$3+$C546*V$4+$D546*V$5)</f>
        <v>1.5</v>
      </c>
      <c r="F546" s="14">
        <f>Alfa*($B546*W$3+$C546*W$4+$D546*W$5)</f>
        <v>2.6234042553191488</v>
      </c>
      <c r="G546" s="14">
        <f>Alfa*($B546*X$3+$C546*X$4+$D546*X$5)</f>
        <v>1.2625531914893615</v>
      </c>
      <c r="H546" s="14">
        <f>Alfa*($B546*Y$3+$C546*Y$4+$D546*Y$5)</f>
        <v>1.5599999999999998</v>
      </c>
      <c r="I546" s="19">
        <f t="shared" si="68"/>
        <v>26.557507556384756</v>
      </c>
      <c r="J546" s="22">
        <f t="shared" si="69"/>
        <v>0.16875412953655022</v>
      </c>
      <c r="K546" s="22">
        <f t="shared" si="70"/>
        <v>0.51897050759083418</v>
      </c>
      <c r="L546" s="22">
        <f t="shared" si="71"/>
        <v>0.13308606075025681</v>
      </c>
      <c r="M546" s="22">
        <f t="shared" si="72"/>
        <v>0.17918930212235873</v>
      </c>
      <c r="N546" s="23">
        <f>SUM((J546-AandeelFiets)^2,(K546-AandeelAuto)^2,(L546-AandeelBus)^2,(M546-AandeelTrein)^2)</f>
        <v>1.5038558942847544E-3</v>
      </c>
      <c r="O546" s="58" t="str">
        <f>IF($N546=LeastSquares,B546,"")</f>
        <v/>
      </c>
      <c r="P546" s="58" t="str">
        <f>IF($N546=LeastSquares,C546,"")</f>
        <v/>
      </c>
      <c r="Q546" s="58" t="str">
        <f>IF($N546=LeastSquares,D546,"")</f>
        <v/>
      </c>
    </row>
    <row r="547" spans="1:17" x14ac:dyDescent="0.25">
      <c r="A547">
        <v>545</v>
      </c>
      <c r="B547" s="51">
        <f t="shared" si="65"/>
        <v>5</v>
      </c>
      <c r="C547" s="51">
        <f t="shared" si="66"/>
        <v>4</v>
      </c>
      <c r="D547" s="51">
        <f t="shared" si="67"/>
        <v>5</v>
      </c>
      <c r="E547" s="14">
        <f>Alfa*($B547*V$3+$C547*V$4+$D547*V$5)</f>
        <v>1.5</v>
      </c>
      <c r="F547" s="14">
        <f>Alfa*($B547*W$3+$C547*W$4+$D547*W$5)</f>
        <v>2.923404255319149</v>
      </c>
      <c r="G547" s="14">
        <f>Alfa*($B547*X$3+$C547*X$4+$D547*X$5)</f>
        <v>1.3825531914893616</v>
      </c>
      <c r="H547" s="14">
        <f>Alfa*($B547*Y$3+$C547*Y$4+$D547*Y$5)</f>
        <v>1.77</v>
      </c>
      <c r="I547" s="19">
        <f t="shared" si="68"/>
        <v>32.942120006313232</v>
      </c>
      <c r="J547" s="22">
        <f t="shared" si="69"/>
        <v>0.13604737853784657</v>
      </c>
      <c r="K547" s="22">
        <f t="shared" si="70"/>
        <v>0.56476372169504097</v>
      </c>
      <c r="L547" s="22">
        <f t="shared" si="71"/>
        <v>0.12097167026708408</v>
      </c>
      <c r="M547" s="22">
        <f t="shared" si="72"/>
        <v>0.17821722950002838</v>
      </c>
      <c r="N547" s="23">
        <f>SUM((J547-AandeelFiets)^2,(K547-AandeelAuto)^2,(L547-AandeelBus)^2,(M547-AandeelTrein)^2)</f>
        <v>1.7035595762055471E-3</v>
      </c>
      <c r="O547" s="58" t="str">
        <f>IF($N547=LeastSquares,B547,"")</f>
        <v/>
      </c>
      <c r="P547" s="58" t="str">
        <f>IF($N547=LeastSquares,C547,"")</f>
        <v/>
      </c>
      <c r="Q547" s="58" t="str">
        <f>IF($N547=LeastSquares,D547,"")</f>
        <v/>
      </c>
    </row>
    <row r="548" spans="1:17" x14ac:dyDescent="0.25">
      <c r="A548">
        <v>546</v>
      </c>
      <c r="B548" s="51">
        <f t="shared" si="65"/>
        <v>5</v>
      </c>
      <c r="C548" s="51">
        <f t="shared" si="66"/>
        <v>4</v>
      </c>
      <c r="D548" s="51">
        <f t="shared" si="67"/>
        <v>6</v>
      </c>
      <c r="E548" s="14">
        <f>Alfa*($B548*V$3+$C548*V$4+$D548*V$5)</f>
        <v>1.5</v>
      </c>
      <c r="F548" s="14">
        <f>Alfa*($B548*W$3+$C548*W$4+$D548*W$5)</f>
        <v>3.2234042553191489</v>
      </c>
      <c r="G548" s="14">
        <f>Alfa*($B548*X$3+$C548*X$4+$D548*X$5)</f>
        <v>1.5025531914893617</v>
      </c>
      <c r="H548" s="14">
        <f>Alfa*($B548*Y$3+$C548*Y$4+$D548*Y$5)</f>
        <v>1.9799999999999998</v>
      </c>
      <c r="I548" s="19">
        <f t="shared" si="68"/>
        <v>41.331045838428182</v>
      </c>
      <c r="J548" s="22">
        <f t="shared" si="69"/>
        <v>0.10843396239857896</v>
      </c>
      <c r="K548" s="22">
        <f t="shared" si="70"/>
        <v>0.60761751784227513</v>
      </c>
      <c r="L548" s="22">
        <f t="shared" si="71"/>
        <v>0.10871116879845583</v>
      </c>
      <c r="M548" s="22">
        <f t="shared" si="72"/>
        <v>0.17523735096069012</v>
      </c>
      <c r="N548" s="23">
        <f>SUM((J548-AandeelFiets)^2,(K548-AandeelAuto)^2,(L548-AandeelBus)^2,(M548-AandeelTrein)^2)</f>
        <v>7.469769922440684E-3</v>
      </c>
      <c r="O548" s="58" t="str">
        <f>IF($N548=LeastSquares,B548,"")</f>
        <v/>
      </c>
      <c r="P548" s="58" t="str">
        <f>IF($N548=LeastSquares,C548,"")</f>
        <v/>
      </c>
      <c r="Q548" s="58" t="str">
        <f>IF($N548=LeastSquares,D548,"")</f>
        <v/>
      </c>
    </row>
    <row r="549" spans="1:17" x14ac:dyDescent="0.25">
      <c r="A549">
        <v>547</v>
      </c>
      <c r="B549" s="51">
        <f t="shared" si="65"/>
        <v>5</v>
      </c>
      <c r="C549" s="51">
        <f t="shared" si="66"/>
        <v>4</v>
      </c>
      <c r="D549" s="51">
        <f t="shared" si="67"/>
        <v>7</v>
      </c>
      <c r="E549" s="14">
        <f>Alfa*($B549*V$3+$C549*V$4+$D549*V$5)</f>
        <v>1.5</v>
      </c>
      <c r="F549" s="14">
        <f>Alfa*($B549*W$3+$C549*W$4+$D549*W$5)</f>
        <v>3.5234042553191487</v>
      </c>
      <c r="G549" s="14">
        <f>Alfa*($B549*X$3+$C549*X$4+$D549*X$5)</f>
        <v>1.6225531914893618</v>
      </c>
      <c r="H549" s="14">
        <f>Alfa*($B549*Y$3+$C549*Y$4+$D549*Y$5)</f>
        <v>2.1899999999999995</v>
      </c>
      <c r="I549" s="19">
        <f t="shared" si="68"/>
        <v>52.382545762409165</v>
      </c>
      <c r="J549" s="22">
        <f t="shared" si="69"/>
        <v>8.5556916051113735E-2</v>
      </c>
      <c r="K549" s="22">
        <f t="shared" si="70"/>
        <v>0.64715516926840944</v>
      </c>
      <c r="L549" s="22">
        <f t="shared" si="71"/>
        <v>9.6711762172997165E-2</v>
      </c>
      <c r="M549" s="22">
        <f t="shared" si="72"/>
        <v>0.17057615250747976</v>
      </c>
      <c r="N549" s="23">
        <f>SUM((J549-AandeelFiets)^2,(K549-AandeelAuto)^2,(L549-AandeelBus)^2,(M549-AandeelTrein)^2)</f>
        <v>1.7223958365320455E-2</v>
      </c>
      <c r="O549" s="58" t="str">
        <f>IF($N549=LeastSquares,B549,"")</f>
        <v/>
      </c>
      <c r="P549" s="58" t="str">
        <f>IF($N549=LeastSquares,C549,"")</f>
        <v/>
      </c>
      <c r="Q549" s="58" t="str">
        <f>IF($N549=LeastSquares,D549,"")</f>
        <v/>
      </c>
    </row>
    <row r="550" spans="1:17" x14ac:dyDescent="0.25">
      <c r="A550">
        <v>548</v>
      </c>
      <c r="B550" s="51">
        <f t="shared" si="65"/>
        <v>5</v>
      </c>
      <c r="C550" s="51">
        <f t="shared" si="66"/>
        <v>4</v>
      </c>
      <c r="D550" s="51">
        <f t="shared" si="67"/>
        <v>8</v>
      </c>
      <c r="E550" s="14">
        <f>Alfa*($B550*V$3+$C550*V$4+$D550*V$5)</f>
        <v>1.5</v>
      </c>
      <c r="F550" s="14">
        <f>Alfa*($B550*W$3+$C550*W$4+$D550*W$5)</f>
        <v>3.823404255319149</v>
      </c>
      <c r="G550" s="14">
        <f>Alfa*($B550*X$3+$C550*X$4+$D550*X$5)</f>
        <v>1.7425531914893617</v>
      </c>
      <c r="H550" s="14">
        <f>Alfa*($B550*Y$3+$C550*Y$4+$D550*Y$5)</f>
        <v>2.4</v>
      </c>
      <c r="I550" s="19">
        <f t="shared" si="68"/>
        <v>66.976495110347685</v>
      </c>
      <c r="J550" s="22">
        <f t="shared" si="69"/>
        <v>6.6914356491097657E-2</v>
      </c>
      <c r="K550" s="22">
        <f t="shared" si="70"/>
        <v>0.68322060100140691</v>
      </c>
      <c r="L550" s="22">
        <f t="shared" si="71"/>
        <v>8.528228310092624E-2</v>
      </c>
      <c r="M550" s="22">
        <f t="shared" si="72"/>
        <v>0.16458275940656905</v>
      </c>
      <c r="N550" s="23">
        <f>SUM((J550-AandeelFiets)^2,(K550-AandeelAuto)^2,(L550-AandeelBus)^2,(M550-AandeelTrein)^2)</f>
        <v>2.9600699979283281E-2</v>
      </c>
      <c r="O550" s="58" t="str">
        <f>IF($N550=LeastSquares,B550,"")</f>
        <v/>
      </c>
      <c r="P550" s="58" t="str">
        <f>IF($N550=LeastSquares,C550,"")</f>
        <v/>
      </c>
      <c r="Q550" s="58" t="str">
        <f>IF($N550=LeastSquares,D550,"")</f>
        <v/>
      </c>
    </row>
    <row r="551" spans="1:17" x14ac:dyDescent="0.25">
      <c r="A551">
        <v>549</v>
      </c>
      <c r="B551" s="51">
        <f t="shared" si="65"/>
        <v>5</v>
      </c>
      <c r="C551" s="51">
        <f t="shared" si="66"/>
        <v>4</v>
      </c>
      <c r="D551" s="51">
        <f t="shared" si="67"/>
        <v>9</v>
      </c>
      <c r="E551" s="14">
        <f>Alfa*($B551*V$3+$C551*V$4+$D551*V$5)</f>
        <v>1.5</v>
      </c>
      <c r="F551" s="14">
        <f>Alfa*($B551*W$3+$C551*W$4+$D551*W$5)</f>
        <v>4.1234042553191488</v>
      </c>
      <c r="G551" s="14">
        <f>Alfa*($B551*X$3+$C551*X$4+$D551*X$5)</f>
        <v>1.8625531914893614</v>
      </c>
      <c r="H551" s="14">
        <f>Alfa*($B551*Y$3+$C551*Y$4+$D551*Y$5)</f>
        <v>2.61</v>
      </c>
      <c r="I551" s="19">
        <f t="shared" si="68"/>
        <v>86.290061430055275</v>
      </c>
      <c r="J551" s="22">
        <f t="shared" si="69"/>
        <v>5.1937488466975053E-2</v>
      </c>
      <c r="K551" s="22">
        <f t="shared" si="70"/>
        <v>0.71583171604478923</v>
      </c>
      <c r="L551" s="22">
        <f t="shared" si="71"/>
        <v>7.4633841372563875E-2</v>
      </c>
      <c r="M551" s="22">
        <f t="shared" si="72"/>
        <v>0.15759695411567182</v>
      </c>
      <c r="N551" s="23">
        <f>SUM((J551-AandeelFiets)^2,(K551-AandeelAuto)^2,(L551-AandeelBus)^2,(M551-AandeelTrein)^2)</f>
        <v>4.3502777653977129E-2</v>
      </c>
      <c r="O551" s="58" t="str">
        <f>IF($N551=LeastSquares,B551,"")</f>
        <v/>
      </c>
      <c r="P551" s="58" t="str">
        <f>IF($N551=LeastSquares,C551,"")</f>
        <v/>
      </c>
      <c r="Q551" s="58" t="str">
        <f>IF($N551=LeastSquares,D551,"")</f>
        <v/>
      </c>
    </row>
    <row r="552" spans="1:17" x14ac:dyDescent="0.25">
      <c r="A552">
        <v>550</v>
      </c>
      <c r="B552" s="51">
        <f t="shared" si="65"/>
        <v>5</v>
      </c>
      <c r="C552" s="51">
        <f t="shared" si="66"/>
        <v>5</v>
      </c>
      <c r="D552" s="51">
        <f t="shared" si="67"/>
        <v>0</v>
      </c>
      <c r="E552" s="14">
        <f>Alfa*($B552*V$3+$C552*V$4+$D552*V$5)</f>
        <v>1.5</v>
      </c>
      <c r="F552" s="14">
        <f>Alfa*($B552*W$3+$C552*W$4+$D552*W$5)</f>
        <v>1.7234042553191489</v>
      </c>
      <c r="G552" s="14">
        <f>Alfa*($B552*X$3+$C552*X$4+$D552*X$5)</f>
        <v>0.8425531914893617</v>
      </c>
      <c r="H552" s="14">
        <f>Alfa*($B552*Y$3+$C552*Y$4+$D552*Y$5)</f>
        <v>0.89999999999999991</v>
      </c>
      <c r="I552" s="19">
        <f t="shared" si="68"/>
        <v>14.867152864287478</v>
      </c>
      <c r="J552" s="22">
        <f t="shared" si="69"/>
        <v>0.30144904752432933</v>
      </c>
      <c r="K552" s="22">
        <f t="shared" si="70"/>
        <v>0.37690955842928053</v>
      </c>
      <c r="L552" s="22">
        <f t="shared" si="71"/>
        <v>0.15620264907557699</v>
      </c>
      <c r="M552" s="22">
        <f t="shared" si="72"/>
        <v>0.1654387449708131</v>
      </c>
      <c r="N552" s="23">
        <f>SUM((J552-AandeelFiets)^2,(K552-AandeelAuto)^2,(L552-AandeelBus)^2,(M552-AandeelTrein)^2)</f>
        <v>4.857936480514697E-2</v>
      </c>
      <c r="O552" s="58" t="str">
        <f>IF($N552=LeastSquares,B552,"")</f>
        <v/>
      </c>
      <c r="P552" s="58" t="str">
        <f>IF($N552=LeastSquares,C552,"")</f>
        <v/>
      </c>
      <c r="Q552" s="58" t="str">
        <f>IF($N552=LeastSquares,D552,"")</f>
        <v/>
      </c>
    </row>
    <row r="553" spans="1:17" x14ac:dyDescent="0.25">
      <c r="A553">
        <v>551</v>
      </c>
      <c r="B553" s="51">
        <f t="shared" si="65"/>
        <v>5</v>
      </c>
      <c r="C553" s="51">
        <f t="shared" si="66"/>
        <v>5</v>
      </c>
      <c r="D553" s="51">
        <f t="shared" si="67"/>
        <v>1</v>
      </c>
      <c r="E553" s="14">
        <f>Alfa*($B553*V$3+$C553*V$4+$D553*V$5)</f>
        <v>1.5</v>
      </c>
      <c r="F553" s="14">
        <f>Alfa*($B553*W$3+$C553*W$4+$D553*W$5)</f>
        <v>2.0234042553191487</v>
      </c>
      <c r="G553" s="14">
        <f>Alfa*($B553*X$3+$C553*X$4+$D553*X$5)</f>
        <v>0.96255319148936169</v>
      </c>
      <c r="H553" s="14">
        <f>Alfa*($B553*Y$3+$C553*Y$4+$D553*Y$5)</f>
        <v>1.1100000000000001</v>
      </c>
      <c r="I553" s="19">
        <f t="shared" si="68"/>
        <v>17.698451665876384</v>
      </c>
      <c r="J553" s="22">
        <f t="shared" si="69"/>
        <v>0.25322492356656345</v>
      </c>
      <c r="K553" s="22">
        <f t="shared" si="70"/>
        <v>0.42738377285619261</v>
      </c>
      <c r="L553" s="22">
        <f t="shared" si="71"/>
        <v>0.1479436282822299</v>
      </c>
      <c r="M553" s="22">
        <f t="shared" si="72"/>
        <v>0.17144767529501412</v>
      </c>
      <c r="N553" s="23">
        <f>SUM((J553-AandeelFiets)^2,(K553-AandeelAuto)^2,(L553-AandeelBus)^2,(M553-AandeelTrein)^2)</f>
        <v>2.2873022692877623E-2</v>
      </c>
      <c r="O553" s="58" t="str">
        <f>IF($N553=LeastSquares,B553,"")</f>
        <v/>
      </c>
      <c r="P553" s="58" t="str">
        <f>IF($N553=LeastSquares,C553,"")</f>
        <v/>
      </c>
      <c r="Q553" s="58" t="str">
        <f>IF($N553=LeastSquares,D553,"")</f>
        <v/>
      </c>
    </row>
    <row r="554" spans="1:17" x14ac:dyDescent="0.25">
      <c r="A554">
        <v>552</v>
      </c>
      <c r="B554" s="51">
        <f t="shared" si="65"/>
        <v>5</v>
      </c>
      <c r="C554" s="51">
        <f t="shared" si="66"/>
        <v>5</v>
      </c>
      <c r="D554" s="51">
        <f t="shared" si="67"/>
        <v>2</v>
      </c>
      <c r="E554" s="14">
        <f>Alfa*($B554*V$3+$C554*V$4+$D554*V$5)</f>
        <v>1.5</v>
      </c>
      <c r="F554" s="14">
        <f>Alfa*($B554*W$3+$C554*W$4+$D554*W$5)</f>
        <v>2.323404255319149</v>
      </c>
      <c r="G554" s="14">
        <f>Alfa*($B554*X$3+$C554*X$4+$D554*X$5)</f>
        <v>1.0825531914893616</v>
      </c>
      <c r="H554" s="14">
        <f>Alfa*($B554*Y$3+$C554*Y$4+$D554*Y$5)</f>
        <v>1.32</v>
      </c>
      <c r="I554" s="19">
        <f t="shared" si="68"/>
        <v>21.387691864608687</v>
      </c>
      <c r="J554" s="22">
        <f t="shared" si="69"/>
        <v>0.20954524212844799</v>
      </c>
      <c r="K554" s="22">
        <f t="shared" si="70"/>
        <v>0.47739484904532903</v>
      </c>
      <c r="L554" s="22">
        <f t="shared" si="71"/>
        <v>0.13803301013336799</v>
      </c>
      <c r="M554" s="22">
        <f t="shared" si="72"/>
        <v>0.17502689869285495</v>
      </c>
      <c r="N554" s="23">
        <f>SUM((J554-AandeelFiets)^2,(K554-AandeelAuto)^2,(L554-AandeelBus)^2,(M554-AandeelTrein)^2)</f>
        <v>7.3863312589436238E-3</v>
      </c>
      <c r="O554" s="58" t="str">
        <f>IF($N554=LeastSquares,B554,"")</f>
        <v/>
      </c>
      <c r="P554" s="58" t="str">
        <f>IF($N554=LeastSquares,C554,"")</f>
        <v/>
      </c>
      <c r="Q554" s="58" t="str">
        <f>IF($N554=LeastSquares,D554,"")</f>
        <v/>
      </c>
    </row>
    <row r="555" spans="1:17" x14ac:dyDescent="0.25">
      <c r="A555">
        <v>553</v>
      </c>
      <c r="B555" s="51">
        <f t="shared" si="65"/>
        <v>5</v>
      </c>
      <c r="C555" s="51">
        <f t="shared" si="66"/>
        <v>5</v>
      </c>
      <c r="D555" s="51">
        <f t="shared" si="67"/>
        <v>3</v>
      </c>
      <c r="E555" s="14">
        <f>Alfa*($B555*V$3+$C555*V$4+$D555*V$5)</f>
        <v>1.5</v>
      </c>
      <c r="F555" s="14">
        <f>Alfa*($B555*W$3+$C555*W$4+$D555*W$5)</f>
        <v>2.6234042553191488</v>
      </c>
      <c r="G555" s="14">
        <f>Alfa*($B555*X$3+$C555*X$4+$D555*X$5)</f>
        <v>1.2025531914893617</v>
      </c>
      <c r="H555" s="14">
        <f>Alfa*($B555*Y$3+$C555*Y$4+$D555*Y$5)</f>
        <v>1.5299999999999998</v>
      </c>
      <c r="I555" s="19">
        <f t="shared" si="68"/>
        <v>26.2110337173125</v>
      </c>
      <c r="J555" s="22">
        <f t="shared" si="69"/>
        <v>0.17098482717901697</v>
      </c>
      <c r="K555" s="22">
        <f t="shared" si="70"/>
        <v>0.52583058438404784</v>
      </c>
      <c r="L555" s="22">
        <f t="shared" si="71"/>
        <v>0.12699249803305876</v>
      </c>
      <c r="M555" s="22">
        <f t="shared" si="72"/>
        <v>0.17619209040387654</v>
      </c>
      <c r="N555" s="23">
        <f>SUM((J555-AandeelFiets)^2,(K555-AandeelAuto)^2,(L555-AandeelBus)^2,(M555-AandeelTrein)^2)</f>
        <v>8.962093561788088E-4</v>
      </c>
      <c r="O555" s="58" t="str">
        <f>IF($N555=LeastSquares,B555,"")</f>
        <v/>
      </c>
      <c r="P555" s="58" t="str">
        <f>IF($N555=LeastSquares,C555,"")</f>
        <v/>
      </c>
      <c r="Q555" s="58" t="str">
        <f>IF($N555=LeastSquares,D555,"")</f>
        <v/>
      </c>
    </row>
    <row r="556" spans="1:17" x14ac:dyDescent="0.25">
      <c r="A556">
        <v>554</v>
      </c>
      <c r="B556" s="51">
        <f t="shared" si="65"/>
        <v>5</v>
      </c>
      <c r="C556" s="51">
        <f t="shared" si="66"/>
        <v>5</v>
      </c>
      <c r="D556" s="51">
        <f t="shared" si="67"/>
        <v>4</v>
      </c>
      <c r="E556" s="14">
        <f>Alfa*($B556*V$3+$C556*V$4+$D556*V$5)</f>
        <v>1.5</v>
      </c>
      <c r="F556" s="14">
        <f>Alfa*($B556*W$3+$C556*W$4+$D556*W$5)</f>
        <v>2.923404255319149</v>
      </c>
      <c r="G556" s="14">
        <f>Alfa*($B556*X$3+$C556*X$4+$D556*X$5)</f>
        <v>1.3225531914893618</v>
      </c>
      <c r="H556" s="14">
        <f>Alfa*($B556*Y$3+$C556*Y$4+$D556*Y$5)</f>
        <v>1.74</v>
      </c>
      <c r="I556" s="19">
        <f t="shared" si="68"/>
        <v>32.536538048836157</v>
      </c>
      <c r="J556" s="22">
        <f t="shared" si="69"/>
        <v>0.13774326769526657</v>
      </c>
      <c r="K556" s="22">
        <f t="shared" si="70"/>
        <v>0.57180374468130046</v>
      </c>
      <c r="L556" s="22">
        <f t="shared" si="71"/>
        <v>0.11534697560333169</v>
      </c>
      <c r="M556" s="22">
        <f t="shared" si="72"/>
        <v>0.1751060120201014</v>
      </c>
      <c r="N556" s="23">
        <f>SUM((J556-AandeelFiets)^2,(K556-AandeelAuto)^2,(L556-AandeelBus)^2,(M556-AandeelTrein)^2)</f>
        <v>1.7657422962940113E-3</v>
      </c>
      <c r="O556" s="58" t="str">
        <f>IF($N556=LeastSquares,B556,"")</f>
        <v/>
      </c>
      <c r="P556" s="58" t="str">
        <f>IF($N556=LeastSquares,C556,"")</f>
        <v/>
      </c>
      <c r="Q556" s="58" t="str">
        <f>IF($N556=LeastSquares,D556,"")</f>
        <v/>
      </c>
    </row>
    <row r="557" spans="1:17" x14ac:dyDescent="0.25">
      <c r="A557">
        <v>555</v>
      </c>
      <c r="B557" s="51">
        <f t="shared" si="65"/>
        <v>5</v>
      </c>
      <c r="C557" s="51">
        <f t="shared" si="66"/>
        <v>5</v>
      </c>
      <c r="D557" s="51">
        <f t="shared" si="67"/>
        <v>5</v>
      </c>
      <c r="E557" s="14">
        <f>Alfa*($B557*V$3+$C557*V$4+$D557*V$5)</f>
        <v>1.5</v>
      </c>
      <c r="F557" s="14">
        <f>Alfa*($B557*W$3+$C557*W$4+$D557*W$5)</f>
        <v>3.2234042553191489</v>
      </c>
      <c r="G557" s="14">
        <f>Alfa*($B557*X$3+$C557*X$4+$D557*X$5)</f>
        <v>1.4425531914893617</v>
      </c>
      <c r="H557" s="14">
        <f>Alfa*($B557*Y$3+$C557*Y$4+$D557*Y$5)</f>
        <v>1.95</v>
      </c>
      <c r="I557" s="19">
        <f t="shared" si="68"/>
        <v>40.855329963357612</v>
      </c>
      <c r="J557" s="22">
        <f t="shared" si="69"/>
        <v>0.10969655793644571</v>
      </c>
      <c r="K557" s="22">
        <f t="shared" si="70"/>
        <v>0.61469256287233098</v>
      </c>
      <c r="L557" s="22">
        <f t="shared" si="71"/>
        <v>0.1035724306731672</v>
      </c>
      <c r="M557" s="22">
        <f t="shared" si="72"/>
        <v>0.17203844851805608</v>
      </c>
      <c r="N557" s="23">
        <f>SUM((J557-AandeelFiets)^2,(K557-AandeelAuto)^2,(L557-AandeelBus)^2,(M557-AandeelTrein)^2)</f>
        <v>8.2364220924127287E-3</v>
      </c>
      <c r="O557" s="58" t="str">
        <f>IF($N557=LeastSquares,B557,"")</f>
        <v/>
      </c>
      <c r="P557" s="58" t="str">
        <f>IF($N557=LeastSquares,C557,"")</f>
        <v/>
      </c>
      <c r="Q557" s="58" t="str">
        <f>IF($N557=LeastSquares,D557,"")</f>
        <v/>
      </c>
    </row>
    <row r="558" spans="1:17" x14ac:dyDescent="0.25">
      <c r="A558">
        <v>556</v>
      </c>
      <c r="B558" s="51">
        <f t="shared" si="65"/>
        <v>5</v>
      </c>
      <c r="C558" s="51">
        <f t="shared" si="66"/>
        <v>5</v>
      </c>
      <c r="D558" s="51">
        <f t="shared" si="67"/>
        <v>6</v>
      </c>
      <c r="E558" s="14">
        <f>Alfa*($B558*V$3+$C558*V$4+$D558*V$5)</f>
        <v>1.5</v>
      </c>
      <c r="F558" s="14">
        <f>Alfa*($B558*W$3+$C558*W$4+$D558*W$5)</f>
        <v>3.5234042553191487</v>
      </c>
      <c r="G558" s="14">
        <f>Alfa*($B558*X$3+$C558*X$4+$D558*X$5)</f>
        <v>1.5625531914893618</v>
      </c>
      <c r="H558" s="14">
        <f>Alfa*($B558*Y$3+$C558*Y$4+$D558*Y$5)</f>
        <v>2.1599999999999997</v>
      </c>
      <c r="I558" s="19">
        <f t="shared" si="68"/>
        <v>51.823448949503643</v>
      </c>
      <c r="J558" s="22">
        <f t="shared" si="69"/>
        <v>8.6479946070455227E-2</v>
      </c>
      <c r="K558" s="22">
        <f t="shared" si="70"/>
        <v>0.65413699699172168</v>
      </c>
      <c r="L558" s="22">
        <f t="shared" si="71"/>
        <v>9.2062320201205264E-2</v>
      </c>
      <c r="M558" s="22">
        <f t="shared" si="72"/>
        <v>0.16732073673661782</v>
      </c>
      <c r="N558" s="23">
        <f>SUM((J558-AandeelFiets)^2,(K558-AandeelAuto)^2,(L558-AandeelBus)^2,(M558-AandeelTrein)^2)</f>
        <v>1.8654220689754759E-2</v>
      </c>
      <c r="O558" s="58" t="str">
        <f>IF($N558=LeastSquares,B558,"")</f>
        <v/>
      </c>
      <c r="P558" s="58" t="str">
        <f>IF($N558=LeastSquares,C558,"")</f>
        <v/>
      </c>
      <c r="Q558" s="58" t="str">
        <f>IF($N558=LeastSquares,D558,"")</f>
        <v/>
      </c>
    </row>
    <row r="559" spans="1:17" x14ac:dyDescent="0.25">
      <c r="A559">
        <v>557</v>
      </c>
      <c r="B559" s="51">
        <f t="shared" si="65"/>
        <v>5</v>
      </c>
      <c r="C559" s="51">
        <f t="shared" si="66"/>
        <v>5</v>
      </c>
      <c r="D559" s="51">
        <f t="shared" si="67"/>
        <v>7</v>
      </c>
      <c r="E559" s="14">
        <f>Alfa*($B559*V$3+$C559*V$4+$D559*V$5)</f>
        <v>1.5</v>
      </c>
      <c r="F559" s="14">
        <f>Alfa*($B559*W$3+$C559*W$4+$D559*W$5)</f>
        <v>3.823404255319149</v>
      </c>
      <c r="G559" s="14">
        <f>Alfa*($B559*X$3+$C559*X$4+$D559*X$5)</f>
        <v>1.6825531914893617</v>
      </c>
      <c r="H559" s="14">
        <f>Alfa*($B559*Y$3+$C559*Y$4+$D559*Y$5)</f>
        <v>2.3699999999999997</v>
      </c>
      <c r="I559" s="19">
        <f t="shared" si="68"/>
        <v>66.318075363022757</v>
      </c>
      <c r="J559" s="22">
        <f t="shared" si="69"/>
        <v>6.7578696242396361E-2</v>
      </c>
      <c r="K559" s="22">
        <f t="shared" si="70"/>
        <v>0.69000375827815374</v>
      </c>
      <c r="L559" s="22">
        <f t="shared" si="71"/>
        <v>8.1113221951453818E-2</v>
      </c>
      <c r="M559" s="22">
        <f t="shared" si="72"/>
        <v>0.16130432352799606</v>
      </c>
      <c r="N559" s="23">
        <f>SUM((J559-AandeelFiets)^2,(K559-AandeelAuto)^2,(L559-AandeelBus)^2,(M559-AandeelTrein)^2)</f>
        <v>3.1605058562277584E-2</v>
      </c>
      <c r="O559" s="58" t="str">
        <f>IF($N559=LeastSquares,B559,"")</f>
        <v/>
      </c>
      <c r="P559" s="58" t="str">
        <f>IF($N559=LeastSquares,C559,"")</f>
        <v/>
      </c>
      <c r="Q559" s="58" t="str">
        <f>IF($N559=LeastSquares,D559,"")</f>
        <v/>
      </c>
    </row>
    <row r="560" spans="1:17" x14ac:dyDescent="0.25">
      <c r="A560">
        <v>558</v>
      </c>
      <c r="B560" s="51">
        <f t="shared" si="65"/>
        <v>5</v>
      </c>
      <c r="C560" s="51">
        <f t="shared" si="66"/>
        <v>5</v>
      </c>
      <c r="D560" s="51">
        <f t="shared" si="67"/>
        <v>8</v>
      </c>
      <c r="E560" s="14">
        <f>Alfa*($B560*V$3+$C560*V$4+$D560*V$5)</f>
        <v>1.5</v>
      </c>
      <c r="F560" s="14">
        <f>Alfa*($B560*W$3+$C560*W$4+$D560*W$5)</f>
        <v>4.1234042553191488</v>
      </c>
      <c r="G560" s="14">
        <f>Alfa*($B560*X$3+$C560*X$4+$D560*X$5)</f>
        <v>1.8025531914893618</v>
      </c>
      <c r="H560" s="14">
        <f>Alfa*($B560*Y$3+$C560*Y$4+$D560*Y$5)</f>
        <v>2.5799999999999996</v>
      </c>
      <c r="I560" s="19">
        <f t="shared" si="68"/>
        <v>85.513103088888997</v>
      </c>
      <c r="J560" s="22">
        <f t="shared" si="69"/>
        <v>5.2409384158114893E-2</v>
      </c>
      <c r="K560" s="22">
        <f t="shared" si="70"/>
        <v>0.72233564822082363</v>
      </c>
      <c r="L560" s="22">
        <f t="shared" si="71"/>
        <v>7.0926125806723223E-2</v>
      </c>
      <c r="M560" s="22">
        <f t="shared" si="72"/>
        <v>0.15432884181433829</v>
      </c>
      <c r="N560" s="23">
        <f>SUM((J560-AandeelFiets)^2,(K560-AandeelAuto)^2,(L560-AandeelBus)^2,(M560-AandeelTrein)^2)</f>
        <v>4.5967535745269621E-2</v>
      </c>
      <c r="O560" s="58" t="str">
        <f>IF($N560=LeastSquares,B560,"")</f>
        <v/>
      </c>
      <c r="P560" s="58" t="str">
        <f>IF($N560=LeastSquares,C560,"")</f>
        <v/>
      </c>
      <c r="Q560" s="58" t="str">
        <f>IF($N560=LeastSquares,D560,"")</f>
        <v/>
      </c>
    </row>
    <row r="561" spans="1:17" x14ac:dyDescent="0.25">
      <c r="A561">
        <v>559</v>
      </c>
      <c r="B561" s="51">
        <f t="shared" si="65"/>
        <v>5</v>
      </c>
      <c r="C561" s="51">
        <f t="shared" si="66"/>
        <v>5</v>
      </c>
      <c r="D561" s="51">
        <f t="shared" si="67"/>
        <v>9</v>
      </c>
      <c r="E561" s="14">
        <f>Alfa*($B561*V$3+$C561*V$4+$D561*V$5)</f>
        <v>1.5</v>
      </c>
      <c r="F561" s="14">
        <f>Alfa*($B561*W$3+$C561*W$4+$D561*W$5)</f>
        <v>4.4234042553191486</v>
      </c>
      <c r="G561" s="14">
        <f>Alfa*($B561*X$3+$C561*X$4+$D561*X$5)</f>
        <v>1.9225531914893619</v>
      </c>
      <c r="H561" s="14">
        <f>Alfa*($B561*Y$3+$C561*Y$4+$D561*Y$5)</f>
        <v>2.79</v>
      </c>
      <c r="I561" s="19">
        <f t="shared" si="68"/>
        <v>110.98075318180038</v>
      </c>
      <c r="J561" s="22">
        <f t="shared" si="69"/>
        <v>4.0382579337846954E-2</v>
      </c>
      <c r="K561" s="22">
        <f t="shared" si="70"/>
        <v>0.75129827457166098</v>
      </c>
      <c r="L561" s="22">
        <f t="shared" si="71"/>
        <v>6.1617854785340404E-2</v>
      </c>
      <c r="M561" s="22">
        <f t="shared" si="72"/>
        <v>0.14670129130515161</v>
      </c>
      <c r="N561" s="23">
        <f>SUM((J561-AandeelFiets)^2,(K561-AandeelAuto)^2,(L561-AandeelBus)^2,(M561-AandeelTrein)^2)</f>
        <v>6.0907001617453375E-2</v>
      </c>
      <c r="O561" s="58" t="str">
        <f>IF($N561=LeastSquares,B561,"")</f>
        <v/>
      </c>
      <c r="P561" s="58" t="str">
        <f>IF($N561=LeastSquares,C561,"")</f>
        <v/>
      </c>
      <c r="Q561" s="58" t="str">
        <f>IF($N561=LeastSquares,D561,"")</f>
        <v/>
      </c>
    </row>
    <row r="562" spans="1:17" x14ac:dyDescent="0.25">
      <c r="A562">
        <v>560</v>
      </c>
      <c r="B562" s="51">
        <f t="shared" si="65"/>
        <v>5</v>
      </c>
      <c r="C562" s="51">
        <f t="shared" si="66"/>
        <v>6</v>
      </c>
      <c r="D562" s="51">
        <f t="shared" si="67"/>
        <v>0</v>
      </c>
      <c r="E562" s="14">
        <f>Alfa*($B562*V$3+$C562*V$4+$D562*V$5)</f>
        <v>1.5</v>
      </c>
      <c r="F562" s="14">
        <f>Alfa*($B562*W$3+$C562*W$4+$D562*W$5)</f>
        <v>2.0234042553191487</v>
      </c>
      <c r="G562" s="14">
        <f>Alfa*($B562*X$3+$C562*X$4+$D562*X$5)</f>
        <v>0.90255319148936175</v>
      </c>
      <c r="H562" s="14">
        <f>Alfa*($B562*Y$3+$C562*Y$4+$D562*Y$5)</f>
        <v>1.0799999999999998</v>
      </c>
      <c r="I562" s="19">
        <f t="shared" si="68"/>
        <v>17.456290640607669</v>
      </c>
      <c r="J562" s="22">
        <f t="shared" si="69"/>
        <v>0.25673776649390462</v>
      </c>
      <c r="K562" s="22">
        <f t="shared" si="70"/>
        <v>0.43331262078550647</v>
      </c>
      <c r="L562" s="22">
        <f t="shared" si="71"/>
        <v>0.14126087971934828</v>
      </c>
      <c r="M562" s="22">
        <f t="shared" si="72"/>
        <v>0.16868873300124065</v>
      </c>
      <c r="N562" s="23">
        <f>SUM((J562-AandeelFiets)^2,(K562-AandeelAuto)^2,(L562-AandeelBus)^2,(M562-AandeelTrein)^2)</f>
        <v>2.1666903691905593E-2</v>
      </c>
      <c r="O562" s="58" t="str">
        <f>IF($N562=LeastSquares,B562,"")</f>
        <v/>
      </c>
      <c r="P562" s="58" t="str">
        <f>IF($N562=LeastSquares,C562,"")</f>
        <v/>
      </c>
      <c r="Q562" s="58" t="str">
        <f>IF($N562=LeastSquares,D562,"")</f>
        <v/>
      </c>
    </row>
    <row r="563" spans="1:17" x14ac:dyDescent="0.25">
      <c r="A563">
        <v>561</v>
      </c>
      <c r="B563" s="51">
        <f t="shared" si="65"/>
        <v>5</v>
      </c>
      <c r="C563" s="51">
        <f t="shared" si="66"/>
        <v>6</v>
      </c>
      <c r="D563" s="51">
        <f t="shared" si="67"/>
        <v>1</v>
      </c>
      <c r="E563" s="14">
        <f>Alfa*($B563*V$3+$C563*V$4+$D563*V$5)</f>
        <v>1.5</v>
      </c>
      <c r="F563" s="14">
        <f>Alfa*($B563*W$3+$C563*W$4+$D563*W$5)</f>
        <v>2.323404255319149</v>
      </c>
      <c r="G563" s="14">
        <f>Alfa*($B563*X$3+$C563*X$4+$D563*X$5)</f>
        <v>1.0225531914893617</v>
      </c>
      <c r="H563" s="14">
        <f>Alfa*($B563*Y$3+$C563*Y$4+$D563*Y$5)</f>
        <v>1.2899999999999998</v>
      </c>
      <c r="I563" s="19">
        <f t="shared" si="68"/>
        <v>21.105133863088049</v>
      </c>
      <c r="J563" s="22">
        <f t="shared" si="69"/>
        <v>0.21235065834746217</v>
      </c>
      <c r="K563" s="22">
        <f t="shared" si="70"/>
        <v>0.48378626714092399</v>
      </c>
      <c r="L563" s="22">
        <f t="shared" si="71"/>
        <v>0.13173497623376346</v>
      </c>
      <c r="M563" s="22">
        <f t="shared" si="72"/>
        <v>0.17212809827785042</v>
      </c>
      <c r="N563" s="23">
        <f>SUM((J563-AandeelFiets)^2,(K563-AandeelAuto)^2,(L563-AandeelBus)^2,(M563-AandeelTrein)^2)</f>
        <v>6.4626371166407477E-3</v>
      </c>
      <c r="O563" s="58" t="str">
        <f>IF($N563=LeastSquares,B563,"")</f>
        <v/>
      </c>
      <c r="P563" s="58" t="str">
        <f>IF($N563=LeastSquares,C563,"")</f>
        <v/>
      </c>
      <c r="Q563" s="58" t="str">
        <f>IF($N563=LeastSquares,D563,"")</f>
        <v/>
      </c>
    </row>
    <row r="564" spans="1:17" x14ac:dyDescent="0.25">
      <c r="A564">
        <v>562</v>
      </c>
      <c r="B564" s="51">
        <f t="shared" si="65"/>
        <v>5</v>
      </c>
      <c r="C564" s="51">
        <f t="shared" si="66"/>
        <v>6</v>
      </c>
      <c r="D564" s="51">
        <f t="shared" si="67"/>
        <v>2</v>
      </c>
      <c r="E564" s="14">
        <f>Alfa*($B564*V$3+$C564*V$4+$D564*V$5)</f>
        <v>1.5</v>
      </c>
      <c r="F564" s="14">
        <f>Alfa*($B564*W$3+$C564*W$4+$D564*W$5)</f>
        <v>2.6234042553191488</v>
      </c>
      <c r="G564" s="14">
        <f>Alfa*($B564*X$3+$C564*X$4+$D564*X$5)</f>
        <v>1.1425531914893616</v>
      </c>
      <c r="H564" s="14">
        <f>Alfa*($B564*Y$3+$C564*Y$4+$D564*Y$5)</f>
        <v>1.5</v>
      </c>
      <c r="I564" s="19">
        <f t="shared" si="68"/>
        <v>25.880703121173081</v>
      </c>
      <c r="J564" s="22">
        <f t="shared" si="69"/>
        <v>0.17316720683185693</v>
      </c>
      <c r="K564" s="22">
        <f t="shared" si="70"/>
        <v>0.53254206859661612</v>
      </c>
      <c r="L564" s="22">
        <f t="shared" si="71"/>
        <v>0.12112351773967006</v>
      </c>
      <c r="M564" s="22">
        <f t="shared" si="72"/>
        <v>0.17316720683185693</v>
      </c>
      <c r="N564" s="23">
        <f>SUM((J564-AandeelFiets)^2,(K564-AandeelAuto)^2,(L564-AandeelBus)^2,(M564-AandeelTrein)^2)</f>
        <v>4.8944819586527492E-4</v>
      </c>
      <c r="O564" s="58" t="str">
        <f>IF($N564=LeastSquares,B564,"")</f>
        <v/>
      </c>
      <c r="P564" s="58" t="str">
        <f>IF($N564=LeastSquares,C564,"")</f>
        <v/>
      </c>
      <c r="Q564" s="58" t="str">
        <f>IF($N564=LeastSquares,D564,"")</f>
        <v/>
      </c>
    </row>
    <row r="565" spans="1:17" x14ac:dyDescent="0.25">
      <c r="A565">
        <v>563</v>
      </c>
      <c r="B565" s="51">
        <f t="shared" si="65"/>
        <v>5</v>
      </c>
      <c r="C565" s="51">
        <f t="shared" si="66"/>
        <v>6</v>
      </c>
      <c r="D565" s="51">
        <f t="shared" si="67"/>
        <v>3</v>
      </c>
      <c r="E565" s="14">
        <f>Alfa*($B565*V$3+$C565*V$4+$D565*V$5)</f>
        <v>1.5</v>
      </c>
      <c r="F565" s="14">
        <f>Alfa*($B565*W$3+$C565*W$4+$D565*W$5)</f>
        <v>2.923404255319149</v>
      </c>
      <c r="G565" s="14">
        <f>Alfa*($B565*X$3+$C565*X$4+$D565*X$5)</f>
        <v>1.2625531914893617</v>
      </c>
      <c r="H565" s="14">
        <f>Alfa*($B565*Y$3+$C565*Y$4+$D565*Y$5)</f>
        <v>1.7099999999999997</v>
      </c>
      <c r="I565" s="19">
        <f t="shared" si="68"/>
        <v>32.149598907276619</v>
      </c>
      <c r="J565" s="22">
        <f t="shared" si="69"/>
        <v>0.13940108812131077</v>
      </c>
      <c r="K565" s="22">
        <f t="shared" si="70"/>
        <v>0.57868573567427151</v>
      </c>
      <c r="L565" s="22">
        <f t="shared" si="71"/>
        <v>0.10993711225506007</v>
      </c>
      <c r="M565" s="22">
        <f t="shared" si="72"/>
        <v>0.17197606394935763</v>
      </c>
      <c r="N565" s="23">
        <f>SUM((J565-AandeelFiets)^2,(K565-AandeelAuto)^2,(L565-AandeelBus)^2,(M565-AandeelTrein)^2)</f>
        <v>2.0038526568203277E-3</v>
      </c>
      <c r="O565" s="58" t="str">
        <f>IF($N565=LeastSquares,B565,"")</f>
        <v/>
      </c>
      <c r="P565" s="58" t="str">
        <f>IF($N565=LeastSquares,C565,"")</f>
        <v/>
      </c>
      <c r="Q565" s="58" t="str">
        <f>IF($N565=LeastSquares,D565,"")</f>
        <v/>
      </c>
    </row>
    <row r="566" spans="1:17" x14ac:dyDescent="0.25">
      <c r="A566">
        <v>564</v>
      </c>
      <c r="B566" s="51">
        <f t="shared" si="65"/>
        <v>5</v>
      </c>
      <c r="C566" s="51">
        <f t="shared" si="66"/>
        <v>6</v>
      </c>
      <c r="D566" s="51">
        <f t="shared" si="67"/>
        <v>4</v>
      </c>
      <c r="E566" s="14">
        <f>Alfa*($B566*V$3+$C566*V$4+$D566*V$5)</f>
        <v>1.5</v>
      </c>
      <c r="F566" s="14">
        <f>Alfa*($B566*W$3+$C566*W$4+$D566*W$5)</f>
        <v>3.2234042553191489</v>
      </c>
      <c r="G566" s="14">
        <f>Alfa*($B566*X$3+$C566*X$4+$D566*X$5)</f>
        <v>1.3825531914893616</v>
      </c>
      <c r="H566" s="14">
        <f>Alfa*($B566*Y$3+$C566*Y$4+$D566*Y$5)</f>
        <v>1.9199999999999997</v>
      </c>
      <c r="I566" s="19">
        <f t="shared" si="68"/>
        <v>40.401178301102277</v>
      </c>
      <c r="J566" s="22">
        <f t="shared" si="69"/>
        <v>0.1109296624206574</v>
      </c>
      <c r="K566" s="22">
        <f t="shared" si="70"/>
        <v>0.62160235265925035</v>
      </c>
      <c r="L566" s="22">
        <f t="shared" si="71"/>
        <v>9.8637303338098739E-2</v>
      </c>
      <c r="M566" s="22">
        <f t="shared" si="72"/>
        <v>0.1688306815819936</v>
      </c>
      <c r="N566" s="23">
        <f>SUM((J566-AandeelFiets)^2,(K566-AandeelAuto)^2,(L566-AandeelBus)^2,(M566-AandeelTrein)^2)</f>
        <v>9.1505474339481137E-3</v>
      </c>
      <c r="O566" s="58" t="str">
        <f>IF($N566=LeastSquares,B566,"")</f>
        <v/>
      </c>
      <c r="P566" s="58" t="str">
        <f>IF($N566=LeastSquares,C566,"")</f>
        <v/>
      </c>
      <c r="Q566" s="58" t="str">
        <f>IF($N566=LeastSquares,D566,"")</f>
        <v/>
      </c>
    </row>
    <row r="567" spans="1:17" x14ac:dyDescent="0.25">
      <c r="A567">
        <v>565</v>
      </c>
      <c r="B567" s="51">
        <f t="shared" si="65"/>
        <v>5</v>
      </c>
      <c r="C567" s="51">
        <f t="shared" si="66"/>
        <v>6</v>
      </c>
      <c r="D567" s="51">
        <f t="shared" si="67"/>
        <v>5</v>
      </c>
      <c r="E567" s="14">
        <f>Alfa*($B567*V$3+$C567*V$4+$D567*V$5)</f>
        <v>1.5</v>
      </c>
      <c r="F567" s="14">
        <f>Alfa*($B567*W$3+$C567*W$4+$D567*W$5)</f>
        <v>3.5234042553191487</v>
      </c>
      <c r="G567" s="14">
        <f>Alfa*($B567*X$3+$C567*X$4+$D567*X$5)</f>
        <v>1.5025531914893617</v>
      </c>
      <c r="H567" s="14">
        <f>Alfa*($B567*Y$3+$C567*Y$4+$D567*Y$5)</f>
        <v>2.13</v>
      </c>
      <c r="I567" s="19">
        <f t="shared" si="68"/>
        <v>51.289337452118382</v>
      </c>
      <c r="J567" s="22">
        <f t="shared" si="69"/>
        <v>8.7380521819412957E-2</v>
      </c>
      <c r="K567" s="22">
        <f t="shared" si="70"/>
        <v>0.66094897991672075</v>
      </c>
      <c r="L567" s="22">
        <f t="shared" si="71"/>
        <v>8.7603906074097709E-2</v>
      </c>
      <c r="M567" s="22">
        <f t="shared" si="72"/>
        <v>0.16406659218976855</v>
      </c>
      <c r="N567" s="23">
        <f>SUM((J567-AandeelFiets)^2,(K567-AandeelAuto)^2,(L567-AandeelBus)^2,(M567-AandeelTrein)^2)</f>
        <v>2.0201698393087168E-2</v>
      </c>
      <c r="O567" s="58" t="str">
        <f>IF($N567=LeastSquares,B567,"")</f>
        <v/>
      </c>
      <c r="P567" s="58" t="str">
        <f>IF($N567=LeastSquares,C567,"")</f>
        <v/>
      </c>
      <c r="Q567" s="58" t="str">
        <f>IF($N567=LeastSquares,D567,"")</f>
        <v/>
      </c>
    </row>
    <row r="568" spans="1:17" x14ac:dyDescent="0.25">
      <c r="A568">
        <v>566</v>
      </c>
      <c r="B568" s="51">
        <f t="shared" si="65"/>
        <v>5</v>
      </c>
      <c r="C568" s="51">
        <f t="shared" si="66"/>
        <v>6</v>
      </c>
      <c r="D568" s="51">
        <f t="shared" si="67"/>
        <v>6</v>
      </c>
      <c r="E568" s="14">
        <f>Alfa*($B568*V$3+$C568*V$4+$D568*V$5)</f>
        <v>1.5</v>
      </c>
      <c r="F568" s="14">
        <f>Alfa*($B568*W$3+$C568*W$4+$D568*W$5)</f>
        <v>3.823404255319149</v>
      </c>
      <c r="G568" s="14">
        <f>Alfa*($B568*X$3+$C568*X$4+$D568*X$5)</f>
        <v>1.6225531914893618</v>
      </c>
      <c r="H568" s="14">
        <f>Alfa*($B568*Y$3+$C568*Y$4+$D568*Y$5)</f>
        <v>2.3399999999999994</v>
      </c>
      <c r="I568" s="19">
        <f t="shared" si="68"/>
        <v>65.688655183119693</v>
      </c>
      <c r="J568" s="22">
        <f t="shared" si="69"/>
        <v>6.8226226550756733E-2</v>
      </c>
      <c r="K568" s="22">
        <f t="shared" si="70"/>
        <v>0.69661528485695989</v>
      </c>
      <c r="L568" s="22">
        <f t="shared" si="71"/>
        <v>7.7121510459725331E-2</v>
      </c>
      <c r="M568" s="22">
        <f t="shared" si="72"/>
        <v>0.15803697813255815</v>
      </c>
      <c r="N568" s="23">
        <f>SUM((J568-AandeelFiets)^2,(K568-AandeelAuto)^2,(L568-AandeelBus)^2,(M568-AandeelTrein)^2)</f>
        <v>3.369636103589288E-2</v>
      </c>
      <c r="O568" s="58" t="str">
        <f>IF($N568=LeastSquares,B568,"")</f>
        <v/>
      </c>
      <c r="P568" s="58" t="str">
        <f>IF($N568=LeastSquares,C568,"")</f>
        <v/>
      </c>
      <c r="Q568" s="58" t="str">
        <f>IF($N568=LeastSquares,D568,"")</f>
        <v/>
      </c>
    </row>
    <row r="569" spans="1:17" x14ac:dyDescent="0.25">
      <c r="A569">
        <v>567</v>
      </c>
      <c r="B569" s="51">
        <f t="shared" si="65"/>
        <v>5</v>
      </c>
      <c r="C569" s="51">
        <f t="shared" si="66"/>
        <v>6</v>
      </c>
      <c r="D569" s="51">
        <f t="shared" si="67"/>
        <v>7</v>
      </c>
      <c r="E569" s="14">
        <f>Alfa*($B569*V$3+$C569*V$4+$D569*V$5)</f>
        <v>1.5</v>
      </c>
      <c r="F569" s="14">
        <f>Alfa*($B569*W$3+$C569*W$4+$D569*W$5)</f>
        <v>4.1234042553191488</v>
      </c>
      <c r="G569" s="14">
        <f>Alfa*($B569*X$3+$C569*X$4+$D569*X$5)</f>
        <v>1.7425531914893619</v>
      </c>
      <c r="H569" s="14">
        <f>Alfa*($B569*Y$3+$C569*Y$4+$D569*Y$5)</f>
        <v>2.5499999999999998</v>
      </c>
      <c r="I569" s="19">
        <f t="shared" si="68"/>
        <v>84.769864021196327</v>
      </c>
      <c r="J569" s="22">
        <f t="shared" si="69"/>
        <v>5.2868895356697025E-2</v>
      </c>
      <c r="K569" s="22">
        <f t="shared" si="70"/>
        <v>0.72866889034576776</v>
      </c>
      <c r="L569" s="22">
        <f t="shared" si="71"/>
        <v>6.7381356370705484E-2</v>
      </c>
      <c r="M569" s="22">
        <f t="shared" si="72"/>
        <v>0.15108085792682963</v>
      </c>
      <c r="N569" s="23">
        <f>SUM((J569-AandeelFiets)^2,(K569-AandeelAuto)^2,(L569-AandeelBus)^2,(M569-AandeelTrein)^2)</f>
        <v>4.8490540805056451E-2</v>
      </c>
      <c r="O569" s="58" t="str">
        <f>IF($N569=LeastSquares,B569,"")</f>
        <v/>
      </c>
      <c r="P569" s="58" t="str">
        <f>IF($N569=LeastSquares,C569,"")</f>
        <v/>
      </c>
      <c r="Q569" s="58" t="str">
        <f>IF($N569=LeastSquares,D569,"")</f>
        <v/>
      </c>
    </row>
    <row r="570" spans="1:17" x14ac:dyDescent="0.25">
      <c r="A570">
        <v>568</v>
      </c>
      <c r="B570" s="51">
        <f t="shared" si="65"/>
        <v>5</v>
      </c>
      <c r="C570" s="51">
        <f t="shared" si="66"/>
        <v>6</v>
      </c>
      <c r="D570" s="51">
        <f t="shared" si="67"/>
        <v>8</v>
      </c>
      <c r="E570" s="14">
        <f>Alfa*($B570*V$3+$C570*V$4+$D570*V$5)</f>
        <v>1.5</v>
      </c>
      <c r="F570" s="14">
        <f>Alfa*($B570*W$3+$C570*W$4+$D570*W$5)</f>
        <v>4.4234042553191486</v>
      </c>
      <c r="G570" s="14">
        <f>Alfa*($B570*X$3+$C570*X$4+$D570*X$5)</f>
        <v>1.8625531914893618</v>
      </c>
      <c r="H570" s="14">
        <f>Alfa*($B570*Y$3+$C570*Y$4+$D570*Y$5)</f>
        <v>2.76</v>
      </c>
      <c r="I570" s="19">
        <f t="shared" si="68"/>
        <v>110.10133915154799</v>
      </c>
      <c r="J570" s="22">
        <f t="shared" si="69"/>
        <v>4.0705127702118905E-2</v>
      </c>
      <c r="K570" s="22">
        <f t="shared" si="70"/>
        <v>0.75729913022568096</v>
      </c>
      <c r="L570" s="22">
        <f t="shared" si="71"/>
        <v>5.8493010225198455E-2</v>
      </c>
      <c r="M570" s="22">
        <f t="shared" si="72"/>
        <v>0.14350273184700182</v>
      </c>
      <c r="N570" s="23">
        <f>SUM((J570-AandeelFiets)^2,(K570-AandeelAuto)^2,(L570-AandeelBus)^2,(M570-AandeelTrein)^2)</f>
        <v>6.3745363042518655E-2</v>
      </c>
      <c r="O570" s="58" t="str">
        <f>IF($N570=LeastSquares,B570,"")</f>
        <v/>
      </c>
      <c r="P570" s="58" t="str">
        <f>IF($N570=LeastSquares,C570,"")</f>
        <v/>
      </c>
      <c r="Q570" s="58" t="str">
        <f>IF($N570=LeastSquares,D570,"")</f>
        <v/>
      </c>
    </row>
    <row r="571" spans="1:17" x14ac:dyDescent="0.25">
      <c r="A571">
        <v>569</v>
      </c>
      <c r="B571" s="51">
        <f t="shared" si="65"/>
        <v>5</v>
      </c>
      <c r="C571" s="51">
        <f t="shared" si="66"/>
        <v>6</v>
      </c>
      <c r="D571" s="51">
        <f t="shared" si="67"/>
        <v>9</v>
      </c>
      <c r="E571" s="14">
        <f>Alfa*($B571*V$3+$C571*V$4+$D571*V$5)</f>
        <v>1.5</v>
      </c>
      <c r="F571" s="14">
        <f>Alfa*($B571*W$3+$C571*W$4+$D571*W$5)</f>
        <v>4.7234042553191484</v>
      </c>
      <c r="G571" s="14">
        <f>Alfa*($B571*X$3+$C571*X$4+$D571*X$5)</f>
        <v>1.9825531914893615</v>
      </c>
      <c r="H571" s="14">
        <f>Alfa*($B571*Y$3+$C571*Y$4+$D571*Y$5)</f>
        <v>2.9699999999999993</v>
      </c>
      <c r="I571" s="19">
        <f t="shared" si="68"/>
        <v>143.78562012146824</v>
      </c>
      <c r="J571" s="22">
        <f t="shared" si="69"/>
        <v>3.1169243951877743E-2</v>
      </c>
      <c r="K571" s="22">
        <f t="shared" si="70"/>
        <v>0.78276779442933742</v>
      </c>
      <c r="L571" s="22">
        <f t="shared" si="71"/>
        <v>5.0500590502920988E-2</v>
      </c>
      <c r="M571" s="22">
        <f t="shared" si="72"/>
        <v>0.13556237111586389</v>
      </c>
      <c r="N571" s="23">
        <f>SUM((J571-AandeelFiets)^2,(K571-AandeelAuto)^2,(L571-AandeelBus)^2,(M571-AandeelTrein)^2)</f>
        <v>7.8882190574312949E-2</v>
      </c>
      <c r="O571" s="58" t="str">
        <f>IF($N571=LeastSquares,B571,"")</f>
        <v/>
      </c>
      <c r="P571" s="58" t="str">
        <f>IF($N571=LeastSquares,C571,"")</f>
        <v/>
      </c>
      <c r="Q571" s="58" t="str">
        <f>IF($N571=LeastSquares,D571,"")</f>
        <v/>
      </c>
    </row>
    <row r="572" spans="1:17" x14ac:dyDescent="0.25">
      <c r="A572">
        <v>570</v>
      </c>
      <c r="B572" s="51">
        <f t="shared" si="65"/>
        <v>5</v>
      </c>
      <c r="C572" s="51">
        <f t="shared" si="66"/>
        <v>7</v>
      </c>
      <c r="D572" s="51">
        <f t="shared" si="67"/>
        <v>0</v>
      </c>
      <c r="E572" s="14">
        <f>Alfa*($B572*V$3+$C572*V$4+$D572*V$5)</f>
        <v>1.5</v>
      </c>
      <c r="F572" s="14">
        <f>Alfa*($B572*W$3+$C572*W$4+$D572*W$5)</f>
        <v>2.323404255319149</v>
      </c>
      <c r="G572" s="14">
        <f>Alfa*($B572*X$3+$C572*X$4+$D572*X$5)</f>
        <v>0.9625531914893618</v>
      </c>
      <c r="H572" s="14">
        <f>Alfa*($B572*Y$3+$C572*Y$4+$D572*Y$5)</f>
        <v>1.26</v>
      </c>
      <c r="I572" s="19">
        <f t="shared" si="68"/>
        <v>20.83585764126375</v>
      </c>
      <c r="J572" s="22">
        <f t="shared" si="69"/>
        <v>0.21509501300596515</v>
      </c>
      <c r="K572" s="22">
        <f t="shared" si="70"/>
        <v>0.49003857220218511</v>
      </c>
      <c r="L572" s="22">
        <f t="shared" si="71"/>
        <v>0.12566668478488496</v>
      </c>
      <c r="M572" s="22">
        <f t="shared" si="72"/>
        <v>0.16919973000696487</v>
      </c>
      <c r="N572" s="23">
        <f>SUM((J572-AandeelFiets)^2,(K572-AandeelAuto)^2,(L572-AandeelBus)^2,(M572-AandeelTrein)^2)</f>
        <v>5.7456793702130365E-3</v>
      </c>
      <c r="O572" s="58" t="str">
        <f>IF($N572=LeastSquares,B572,"")</f>
        <v/>
      </c>
      <c r="P572" s="58" t="str">
        <f>IF($N572=LeastSquares,C572,"")</f>
        <v/>
      </c>
      <c r="Q572" s="58" t="str">
        <f>IF($N572=LeastSquares,D572,"")</f>
        <v/>
      </c>
    </row>
    <row r="573" spans="1:17" x14ac:dyDescent="0.25">
      <c r="A573">
        <v>571</v>
      </c>
      <c r="B573" s="51">
        <f t="shared" si="65"/>
        <v>5</v>
      </c>
      <c r="C573" s="51">
        <f t="shared" si="66"/>
        <v>7</v>
      </c>
      <c r="D573" s="51">
        <f t="shared" si="67"/>
        <v>1</v>
      </c>
      <c r="E573" s="14">
        <f>Alfa*($B573*V$3+$C573*V$4+$D573*V$5)</f>
        <v>1.5</v>
      </c>
      <c r="F573" s="14">
        <f>Alfa*($B573*W$3+$C573*W$4+$D573*W$5)</f>
        <v>2.6234042553191488</v>
      </c>
      <c r="G573" s="14">
        <f>Alfa*($B573*X$3+$C573*X$4+$D573*X$5)</f>
        <v>1.0825531914893618</v>
      </c>
      <c r="H573" s="14">
        <f>Alfa*($B573*Y$3+$C573*Y$4+$D573*Y$5)</f>
        <v>1.47</v>
      </c>
      <c r="I573" s="19">
        <f t="shared" si="68"/>
        <v>25.565694876162102</v>
      </c>
      <c r="J573" s="22">
        <f t="shared" si="69"/>
        <v>0.17530089019864151</v>
      </c>
      <c r="K573" s="22">
        <f t="shared" si="70"/>
        <v>0.53910379685144072</v>
      </c>
      <c r="L573" s="22">
        <f t="shared" si="71"/>
        <v>0.11547534702956867</v>
      </c>
      <c r="M573" s="22">
        <f t="shared" si="72"/>
        <v>0.17011996592034914</v>
      </c>
      <c r="N573" s="23">
        <f>SUM((J573-AandeelFiets)^2,(K573-AandeelAuto)^2,(L573-AandeelBus)^2,(M573-AandeelTrein)^2)</f>
        <v>2.6971287468459024E-4</v>
      </c>
      <c r="O573" s="58" t="str">
        <f>IF($N573=LeastSquares,B573,"")</f>
        <v/>
      </c>
      <c r="P573" s="58" t="str">
        <f>IF($N573=LeastSquares,C573,"")</f>
        <v/>
      </c>
      <c r="Q573" s="58" t="str">
        <f>IF($N573=LeastSquares,D573,"")</f>
        <v/>
      </c>
    </row>
    <row r="574" spans="1:17" x14ac:dyDescent="0.25">
      <c r="A574">
        <v>572</v>
      </c>
      <c r="B574" s="51">
        <f t="shared" si="65"/>
        <v>5</v>
      </c>
      <c r="C574" s="51">
        <f t="shared" si="66"/>
        <v>7</v>
      </c>
      <c r="D574" s="51">
        <f t="shared" si="67"/>
        <v>2</v>
      </c>
      <c r="E574" s="14">
        <f>Alfa*($B574*V$3+$C574*V$4+$D574*V$5)</f>
        <v>1.5</v>
      </c>
      <c r="F574" s="14">
        <f>Alfa*($B574*W$3+$C574*W$4+$D574*W$5)</f>
        <v>2.923404255319149</v>
      </c>
      <c r="G574" s="14">
        <f>Alfa*($B574*X$3+$C574*X$4+$D574*X$5)</f>
        <v>1.2025531914893617</v>
      </c>
      <c r="H574" s="14">
        <f>Alfa*($B574*Y$3+$C574*Y$4+$D574*Y$5)</f>
        <v>1.68</v>
      </c>
      <c r="I574" s="19">
        <f t="shared" si="68"/>
        <v>31.780363984540408</v>
      </c>
      <c r="J574" s="22">
        <f t="shared" si="69"/>
        <v>0.14102069669555034</v>
      </c>
      <c r="K574" s="22">
        <f t="shared" si="70"/>
        <v>0.58540910054838613</v>
      </c>
      <c r="L574" s="22">
        <f t="shared" si="71"/>
        <v>0.1047377761126162</v>
      </c>
      <c r="M574" s="22">
        <f t="shared" si="72"/>
        <v>0.16883242664344736</v>
      </c>
      <c r="N574" s="23">
        <f>SUM((J574-AandeelFiets)^2,(K574-AandeelAuto)^2,(L574-AandeelBus)^2,(M574-AandeelTrein)^2)</f>
        <v>2.4045516600575126E-3</v>
      </c>
      <c r="O574" s="58" t="str">
        <f>IF($N574=LeastSquares,B574,"")</f>
        <v/>
      </c>
      <c r="P574" s="58" t="str">
        <f>IF($N574=LeastSquares,C574,"")</f>
        <v/>
      </c>
      <c r="Q574" s="58" t="str">
        <f>IF($N574=LeastSquares,D574,"")</f>
        <v/>
      </c>
    </row>
    <row r="575" spans="1:17" x14ac:dyDescent="0.25">
      <c r="A575">
        <v>573</v>
      </c>
      <c r="B575" s="51">
        <f t="shared" si="65"/>
        <v>5</v>
      </c>
      <c r="C575" s="51">
        <f t="shared" si="66"/>
        <v>7</v>
      </c>
      <c r="D575" s="51">
        <f t="shared" si="67"/>
        <v>3</v>
      </c>
      <c r="E575" s="14">
        <f>Alfa*($B575*V$3+$C575*V$4+$D575*V$5)</f>
        <v>1.5</v>
      </c>
      <c r="F575" s="14">
        <f>Alfa*($B575*W$3+$C575*W$4+$D575*W$5)</f>
        <v>3.2234042553191489</v>
      </c>
      <c r="G575" s="14">
        <f>Alfa*($B575*X$3+$C575*X$4+$D575*X$5)</f>
        <v>1.3225531914893618</v>
      </c>
      <c r="H575" s="14">
        <f>Alfa*($B575*Y$3+$C575*Y$4+$D575*Y$5)</f>
        <v>1.89</v>
      </c>
      <c r="I575" s="19">
        <f t="shared" si="68"/>
        <v>39.967516494088144</v>
      </c>
      <c r="J575" s="22">
        <f t="shared" si="69"/>
        <v>0.11213328881720686</v>
      </c>
      <c r="K575" s="22">
        <f t="shared" si="70"/>
        <v>0.62834695985890754</v>
      </c>
      <c r="L575" s="22">
        <f t="shared" si="71"/>
        <v>9.3901037385975855E-2</v>
      </c>
      <c r="M575" s="22">
        <f t="shared" si="72"/>
        <v>0.16561871393790981</v>
      </c>
      <c r="N575" s="23">
        <f>SUM((J575-AandeelFiets)^2,(K575-AandeelAuto)^2,(L575-AandeelBus)^2,(M575-AandeelTrein)^2)</f>
        <v>1.0199528178090353E-2</v>
      </c>
      <c r="O575" s="58" t="str">
        <f>IF($N575=LeastSquares,B575,"")</f>
        <v/>
      </c>
      <c r="P575" s="58" t="str">
        <f>IF($N575=LeastSquares,C575,"")</f>
        <v/>
      </c>
      <c r="Q575" s="58" t="str">
        <f>IF($N575=LeastSquares,D575,"")</f>
        <v/>
      </c>
    </row>
    <row r="576" spans="1:17" x14ac:dyDescent="0.25">
      <c r="A576">
        <v>574</v>
      </c>
      <c r="B576" s="51">
        <f t="shared" si="65"/>
        <v>5</v>
      </c>
      <c r="C576" s="51">
        <f t="shared" si="66"/>
        <v>7</v>
      </c>
      <c r="D576" s="51">
        <f t="shared" si="67"/>
        <v>4</v>
      </c>
      <c r="E576" s="14">
        <f>Alfa*($B576*V$3+$C576*V$4+$D576*V$5)</f>
        <v>1.5</v>
      </c>
      <c r="F576" s="14">
        <f>Alfa*($B576*W$3+$C576*W$4+$D576*W$5)</f>
        <v>3.5234042553191487</v>
      </c>
      <c r="G576" s="14">
        <f>Alfa*($B576*X$3+$C576*X$4+$D576*X$5)</f>
        <v>1.4425531914893619</v>
      </c>
      <c r="H576" s="14">
        <f>Alfa*($B576*Y$3+$C576*Y$4+$D576*Y$5)</f>
        <v>2.1</v>
      </c>
      <c r="I576" s="19">
        <f t="shared" si="68"/>
        <v>50.778980082747054</v>
      </c>
      <c r="J576" s="22">
        <f t="shared" si="69"/>
        <v>8.8258745312231823E-2</v>
      </c>
      <c r="K576" s="22">
        <f t="shared" si="70"/>
        <v>0.66759188968232219</v>
      </c>
      <c r="L576" s="22">
        <f t="shared" si="71"/>
        <v>8.3331445873150584E-2</v>
      </c>
      <c r="M576" s="22">
        <f t="shared" si="72"/>
        <v>0.16081791913229534</v>
      </c>
      <c r="N576" s="23">
        <f>SUM((J576-AandeelFiets)^2,(K576-AandeelAuto)^2,(L576-AandeelBus)^2,(M576-AandeelTrein)^2)</f>
        <v>2.1854737090450667E-2</v>
      </c>
      <c r="O576" s="58" t="str">
        <f>IF($N576=LeastSquares,B576,"")</f>
        <v/>
      </c>
      <c r="P576" s="58" t="str">
        <f>IF($N576=LeastSquares,C576,"")</f>
        <v/>
      </c>
      <c r="Q576" s="58" t="str">
        <f>IF($N576=LeastSquares,D576,"")</f>
        <v/>
      </c>
    </row>
    <row r="577" spans="1:17" x14ac:dyDescent="0.25">
      <c r="A577">
        <v>575</v>
      </c>
      <c r="B577" s="51">
        <f t="shared" si="65"/>
        <v>5</v>
      </c>
      <c r="C577" s="51">
        <f t="shared" si="66"/>
        <v>7</v>
      </c>
      <c r="D577" s="51">
        <f t="shared" si="67"/>
        <v>5</v>
      </c>
      <c r="E577" s="14">
        <f>Alfa*($B577*V$3+$C577*V$4+$D577*V$5)</f>
        <v>1.5</v>
      </c>
      <c r="F577" s="14">
        <f>Alfa*($B577*W$3+$C577*W$4+$D577*W$5)</f>
        <v>3.823404255319149</v>
      </c>
      <c r="G577" s="14">
        <f>Alfa*($B577*X$3+$C577*X$4+$D577*X$5)</f>
        <v>1.5625531914893618</v>
      </c>
      <c r="H577" s="14">
        <f>Alfa*($B577*Y$3+$C577*Y$4+$D577*Y$5)</f>
        <v>2.31</v>
      </c>
      <c r="I577" s="19">
        <f t="shared" si="68"/>
        <v>65.086821918731204</v>
      </c>
      <c r="J577" s="22">
        <f t="shared" si="69"/>
        <v>6.8857088704284822E-2</v>
      </c>
      <c r="K577" s="22">
        <f t="shared" si="70"/>
        <v>0.70305662334221974</v>
      </c>
      <c r="L577" s="22">
        <f t="shared" si="71"/>
        <v>7.3301888315843333E-2</v>
      </c>
      <c r="M577" s="22">
        <f t="shared" si="72"/>
        <v>0.15478439963765214</v>
      </c>
      <c r="N577" s="23">
        <f>SUM((J577-AandeelFiets)^2,(K577-AandeelAuto)^2,(L577-AandeelBus)^2,(M577-AandeelTrein)^2)</f>
        <v>3.5864134576300714E-2</v>
      </c>
      <c r="O577" s="58" t="str">
        <f>IF($N577=LeastSquares,B577,"")</f>
        <v/>
      </c>
      <c r="P577" s="58" t="str">
        <f>IF($N577=LeastSquares,C577,"")</f>
        <v/>
      </c>
      <c r="Q577" s="58" t="str">
        <f>IF($N577=LeastSquares,D577,"")</f>
        <v/>
      </c>
    </row>
    <row r="578" spans="1:17" x14ac:dyDescent="0.25">
      <c r="A578">
        <v>576</v>
      </c>
      <c r="B578" s="51">
        <f t="shared" si="65"/>
        <v>5</v>
      </c>
      <c r="C578" s="51">
        <f t="shared" si="66"/>
        <v>7</v>
      </c>
      <c r="D578" s="51">
        <f t="shared" si="67"/>
        <v>6</v>
      </c>
      <c r="E578" s="14">
        <f>Alfa*($B578*V$3+$C578*V$4+$D578*V$5)</f>
        <v>1.5</v>
      </c>
      <c r="F578" s="14">
        <f>Alfa*($B578*W$3+$C578*W$4+$D578*W$5)</f>
        <v>4.1234042553191488</v>
      </c>
      <c r="G578" s="14">
        <f>Alfa*($B578*X$3+$C578*X$4+$D578*X$5)</f>
        <v>1.6825531914893619</v>
      </c>
      <c r="H578" s="14">
        <f>Alfa*($B578*Y$3+$C578*Y$4+$D578*Y$5)</f>
        <v>2.5199999999999996</v>
      </c>
      <c r="I578" s="19">
        <f t="shared" si="68"/>
        <v>84.058721251316456</v>
      </c>
      <c r="J578" s="22">
        <f t="shared" si="69"/>
        <v>5.3316169977637821E-2</v>
      </c>
      <c r="K578" s="22">
        <f t="shared" si="70"/>
        <v>0.73483348106630131</v>
      </c>
      <c r="L578" s="22">
        <f t="shared" si="71"/>
        <v>6.3994225539445268E-2</v>
      </c>
      <c r="M578" s="22">
        <f t="shared" si="72"/>
        <v>0.14785612341661564</v>
      </c>
      <c r="N578" s="23">
        <f>SUM((J578-AandeelFiets)^2,(K578-AandeelAuto)^2,(L578-AandeelBus)^2,(M578-AandeelTrein)^2)</f>
        <v>5.106265242317324E-2</v>
      </c>
      <c r="O578" s="58" t="str">
        <f>IF($N578=LeastSquares,B578,"")</f>
        <v/>
      </c>
      <c r="P578" s="58" t="str">
        <f>IF($N578=LeastSquares,C578,"")</f>
        <v/>
      </c>
      <c r="Q578" s="58" t="str">
        <f>IF($N578=LeastSquares,D578,"")</f>
        <v/>
      </c>
    </row>
    <row r="579" spans="1:17" x14ac:dyDescent="0.25">
      <c r="A579">
        <v>577</v>
      </c>
      <c r="B579" s="51">
        <f t="shared" ref="B579:B642" si="73">INT(A579/100)</f>
        <v>5</v>
      </c>
      <c r="C579" s="51">
        <f t="shared" ref="C579:C642" si="74">INT((A579-100*B579)/10)</f>
        <v>7</v>
      </c>
      <c r="D579" s="51">
        <f t="shared" ref="D579:D642" si="75">A579-100*B579-10*C579</f>
        <v>7</v>
      </c>
      <c r="E579" s="14">
        <f>Alfa*($B579*V$3+$C579*V$4+$D579*V$5)</f>
        <v>1.5</v>
      </c>
      <c r="F579" s="14">
        <f>Alfa*($B579*W$3+$C579*W$4+$D579*W$5)</f>
        <v>4.4234042553191486</v>
      </c>
      <c r="G579" s="14">
        <f>Alfa*($B579*X$3+$C579*X$4+$D579*X$5)</f>
        <v>1.8025531914893618</v>
      </c>
      <c r="H579" s="14">
        <f>Alfa*($B579*Y$3+$C579*Y$4+$D579*Y$5)</f>
        <v>2.73</v>
      </c>
      <c r="I579" s="19">
        <f t="shared" ref="I579:I642" si="76">EXP(E579)+EXP(F579)+EXP(G579)+EXP(H579)</f>
        <v>109.25933757420108</v>
      </c>
      <c r="J579" s="22">
        <f t="shared" ref="J579:J642" si="77">EXP(E579)/$I579</f>
        <v>4.1018819716845012E-2</v>
      </c>
      <c r="K579" s="22">
        <f t="shared" ref="K579:K642" si="78">EXP(F579)/$I579</f>
        <v>0.76313521779797122</v>
      </c>
      <c r="L579" s="22">
        <f t="shared" ref="L579:L642" si="79">EXP(G579)/$I579</f>
        <v>5.5511164926172508E-2</v>
      </c>
      <c r="M579" s="22">
        <f t="shared" ref="M579:M642" si="80">EXP(H579)/$I579</f>
        <v>0.14033479755901138</v>
      </c>
      <c r="N579" s="23">
        <f>SUM((J579-AandeelFiets)^2,(K579-AandeelAuto)^2,(L579-AandeelBus)^2,(M579-AandeelTrein)^2)</f>
        <v>6.6608295969248735E-2</v>
      </c>
      <c r="O579" s="58" t="str">
        <f>IF($N579=LeastSquares,B579,"")</f>
        <v/>
      </c>
      <c r="P579" s="58" t="str">
        <f>IF($N579=LeastSquares,C579,"")</f>
        <v/>
      </c>
      <c r="Q579" s="58" t="str">
        <f>IF($N579=LeastSquares,D579,"")</f>
        <v/>
      </c>
    </row>
    <row r="580" spans="1:17" x14ac:dyDescent="0.25">
      <c r="A580">
        <v>578</v>
      </c>
      <c r="B580" s="51">
        <f t="shared" si="73"/>
        <v>5</v>
      </c>
      <c r="C580" s="51">
        <f t="shared" si="74"/>
        <v>7</v>
      </c>
      <c r="D580" s="51">
        <f t="shared" si="75"/>
        <v>8</v>
      </c>
      <c r="E580" s="14">
        <f>Alfa*($B580*V$3+$C580*V$4+$D580*V$5)</f>
        <v>1.5</v>
      </c>
      <c r="F580" s="14">
        <f>Alfa*($B580*W$3+$C580*W$4+$D580*W$5)</f>
        <v>4.7234042553191484</v>
      </c>
      <c r="G580" s="14">
        <f>Alfa*($B580*X$3+$C580*X$4+$D580*X$5)</f>
        <v>1.9225531914893619</v>
      </c>
      <c r="H580" s="14">
        <f>Alfa*($B580*Y$3+$C580*Y$4+$D580*Y$5)</f>
        <v>2.94</v>
      </c>
      <c r="I580" s="19">
        <f t="shared" si="76"/>
        <v>142.78668404925324</v>
      </c>
      <c r="J580" s="22">
        <f t="shared" si="77"/>
        <v>3.1387304076563177E-2</v>
      </c>
      <c r="K580" s="22">
        <f t="shared" si="78"/>
        <v>0.78824404027978323</v>
      </c>
      <c r="L580" s="22">
        <f t="shared" si="79"/>
        <v>4.7892392620904521E-2</v>
      </c>
      <c r="M580" s="22">
        <f t="shared" si="80"/>
        <v>0.13247626302274904</v>
      </c>
      <c r="N580" s="23">
        <f>SUM((J580-AandeelFiets)^2,(K580-AandeelAuto)^2,(L580-AandeelBus)^2,(M580-AandeelTrein)^2)</f>
        <v>8.1930765339128783E-2</v>
      </c>
      <c r="O580" s="58" t="str">
        <f>IF($N580=LeastSquares,B580,"")</f>
        <v/>
      </c>
      <c r="P580" s="58" t="str">
        <f>IF($N580=LeastSquares,C580,"")</f>
        <v/>
      </c>
      <c r="Q580" s="58" t="str">
        <f>IF($N580=LeastSquares,D580,"")</f>
        <v/>
      </c>
    </row>
    <row r="581" spans="1:17" x14ac:dyDescent="0.25">
      <c r="A581">
        <v>579</v>
      </c>
      <c r="B581" s="51">
        <f t="shared" si="73"/>
        <v>5</v>
      </c>
      <c r="C581" s="51">
        <f t="shared" si="74"/>
        <v>7</v>
      </c>
      <c r="D581" s="51">
        <f t="shared" si="75"/>
        <v>9</v>
      </c>
      <c r="E581" s="14">
        <f>Alfa*($B581*V$3+$C581*V$4+$D581*V$5)</f>
        <v>1.5</v>
      </c>
      <c r="F581" s="14">
        <f>Alfa*($B581*W$3+$C581*W$4+$D581*W$5)</f>
        <v>5.0234042553191491</v>
      </c>
      <c r="G581" s="14">
        <f>Alfa*($B581*X$3+$C581*X$4+$D581*X$5)</f>
        <v>2.042553191489362</v>
      </c>
      <c r="H581" s="14">
        <f>Alfa*($B581*Y$3+$C581*Y$4+$D581*Y$5)</f>
        <v>3.15</v>
      </c>
      <c r="I581" s="19">
        <f t="shared" si="76"/>
        <v>187.45564841231516</v>
      </c>
      <c r="J581" s="22">
        <f t="shared" si="77"/>
        <v>2.3907996949125987E-2</v>
      </c>
      <c r="K581" s="22">
        <f t="shared" si="78"/>
        <v>0.81047237660165328</v>
      </c>
      <c r="L581" s="22">
        <f t="shared" si="79"/>
        <v>4.113116862684435E-2</v>
      </c>
      <c r="M581" s="22">
        <f t="shared" si="80"/>
        <v>0.12448845782237639</v>
      </c>
      <c r="N581" s="23">
        <f>SUM((J581-AandeelFiets)^2,(K581-AandeelAuto)^2,(L581-AandeelBus)^2,(M581-AandeelTrein)^2)</f>
        <v>9.6670094517930447E-2</v>
      </c>
      <c r="O581" s="58" t="str">
        <f>IF($N581=LeastSquares,B581,"")</f>
        <v/>
      </c>
      <c r="P581" s="58" t="str">
        <f>IF($N581=LeastSquares,C581,"")</f>
        <v/>
      </c>
      <c r="Q581" s="58" t="str">
        <f>IF($N581=LeastSquares,D581,"")</f>
        <v/>
      </c>
    </row>
    <row r="582" spans="1:17" x14ac:dyDescent="0.25">
      <c r="A582">
        <v>580</v>
      </c>
      <c r="B582" s="51">
        <f t="shared" si="73"/>
        <v>5</v>
      </c>
      <c r="C582" s="51">
        <f t="shared" si="74"/>
        <v>8</v>
      </c>
      <c r="D582" s="51">
        <f t="shared" si="75"/>
        <v>0</v>
      </c>
      <c r="E582" s="14">
        <f>Alfa*($B582*V$3+$C582*V$4+$D582*V$5)</f>
        <v>1.5</v>
      </c>
      <c r="F582" s="14">
        <f>Alfa*($B582*W$3+$C582*W$4+$D582*W$5)</f>
        <v>2.6234042553191488</v>
      </c>
      <c r="G582" s="14">
        <f>Alfa*($B582*X$3+$C582*X$4+$D582*X$5)</f>
        <v>1.0225531914893617</v>
      </c>
      <c r="H582" s="14">
        <f>Alfa*($B582*Y$3+$C582*Y$4+$D582*Y$5)</f>
        <v>1.44</v>
      </c>
      <c r="I582" s="19">
        <f t="shared" si="76"/>
        <v>25.265232372083329</v>
      </c>
      <c r="J582" s="22">
        <f t="shared" si="77"/>
        <v>0.17738562639503291</v>
      </c>
      <c r="K582" s="22">
        <f t="shared" si="78"/>
        <v>0.54551499760253053</v>
      </c>
      <c r="L582" s="22">
        <f t="shared" si="79"/>
        <v>0.11004388429596869</v>
      </c>
      <c r="M582" s="22">
        <f t="shared" si="80"/>
        <v>0.16705549170646797</v>
      </c>
      <c r="N582" s="23">
        <f>SUM((J582-AandeelFiets)^2,(K582-AandeelAuto)^2,(L582-AandeelBus)^2,(M582-AandeelTrein)^2)</f>
        <v>2.2356692688441223E-4</v>
      </c>
      <c r="O582" s="58" t="str">
        <f>IF($N582=LeastSquares,B582,"")</f>
        <v/>
      </c>
      <c r="P582" s="58" t="str">
        <f>IF($N582=LeastSquares,C582,"")</f>
        <v/>
      </c>
      <c r="Q582" s="58" t="str">
        <f>IF($N582=LeastSquares,D582,"")</f>
        <v/>
      </c>
    </row>
    <row r="583" spans="1:17" x14ac:dyDescent="0.25">
      <c r="A583">
        <v>581</v>
      </c>
      <c r="B583" s="51">
        <f t="shared" si="73"/>
        <v>5</v>
      </c>
      <c r="C583" s="51">
        <f t="shared" si="74"/>
        <v>8</v>
      </c>
      <c r="D583" s="51">
        <f t="shared" si="75"/>
        <v>1</v>
      </c>
      <c r="E583" s="14">
        <f>Alfa*($B583*V$3+$C583*V$4+$D583*V$5)</f>
        <v>1.5</v>
      </c>
      <c r="F583" s="14">
        <f>Alfa*($B583*W$3+$C583*W$4+$D583*W$5)</f>
        <v>2.923404255319149</v>
      </c>
      <c r="G583" s="14">
        <f>Alfa*($B583*X$3+$C583*X$4+$D583*X$5)</f>
        <v>1.1425531914893616</v>
      </c>
      <c r="H583" s="14">
        <f>Alfa*($B583*Y$3+$C583*Y$4+$D583*Y$5)</f>
        <v>1.65</v>
      </c>
      <c r="I583" s="19">
        <f t="shared" si="76"/>
        <v>31.427944996420578</v>
      </c>
      <c r="J583" s="22">
        <f t="shared" si="77"/>
        <v>0.14260204002675</v>
      </c>
      <c r="K583" s="22">
        <f t="shared" si="78"/>
        <v>0.59197361766444001</v>
      </c>
      <c r="L583" s="22">
        <f t="shared" si="79"/>
        <v>9.9744409122822675E-2</v>
      </c>
      <c r="M583" s="22">
        <f t="shared" si="80"/>
        <v>0.16567993318598742</v>
      </c>
      <c r="N583" s="23">
        <f>SUM((J583-AandeelFiets)^2,(K583-AandeelAuto)^2,(L583-AandeelBus)^2,(M583-AandeelTrein)^2)</f>
        <v>2.9549833933172672E-3</v>
      </c>
      <c r="O583" s="58" t="str">
        <f>IF($N583=LeastSquares,B583,"")</f>
        <v/>
      </c>
      <c r="P583" s="58" t="str">
        <f>IF($N583=LeastSquares,C583,"")</f>
        <v/>
      </c>
      <c r="Q583" s="58" t="str">
        <f>IF($N583=LeastSquares,D583,"")</f>
        <v/>
      </c>
    </row>
    <row r="584" spans="1:17" x14ac:dyDescent="0.25">
      <c r="A584">
        <v>582</v>
      </c>
      <c r="B584" s="51">
        <f t="shared" si="73"/>
        <v>5</v>
      </c>
      <c r="C584" s="51">
        <f t="shared" si="74"/>
        <v>8</v>
      </c>
      <c r="D584" s="51">
        <f t="shared" si="75"/>
        <v>2</v>
      </c>
      <c r="E584" s="14">
        <f>Alfa*($B584*V$3+$C584*V$4+$D584*V$5)</f>
        <v>1.5</v>
      </c>
      <c r="F584" s="14">
        <f>Alfa*($B584*W$3+$C584*W$4+$D584*W$5)</f>
        <v>3.2234042553191489</v>
      </c>
      <c r="G584" s="14">
        <f>Alfa*($B584*X$3+$C584*X$4+$D584*X$5)</f>
        <v>1.2625531914893617</v>
      </c>
      <c r="H584" s="14">
        <f>Alfa*($B584*Y$3+$C584*Y$4+$D584*Y$5)</f>
        <v>1.8599999999999997</v>
      </c>
      <c r="I584" s="19">
        <f t="shared" si="76"/>
        <v>39.553327387962653</v>
      </c>
      <c r="J584" s="22">
        <f t="shared" si="77"/>
        <v>0.11330751080380626</v>
      </c>
      <c r="K584" s="22">
        <f t="shared" si="78"/>
        <v>0.6349267973296695</v>
      </c>
      <c r="L584" s="22">
        <f t="shared" si="79"/>
        <v>8.9358703740815185E-2</v>
      </c>
      <c r="M584" s="22">
        <f t="shared" si="80"/>
        <v>0.16240698812570903</v>
      </c>
      <c r="N584" s="23">
        <f>SUM((J584-AandeelFiets)^2,(K584-AandeelAuto)^2,(L584-AandeelBus)^2,(M584-AandeelTrein)^2)</f>
        <v>1.1371281864215736E-2</v>
      </c>
      <c r="O584" s="58" t="str">
        <f>IF($N584=LeastSquares,B584,"")</f>
        <v/>
      </c>
      <c r="P584" s="58" t="str">
        <f>IF($N584=LeastSquares,C584,"")</f>
        <v/>
      </c>
      <c r="Q584" s="58" t="str">
        <f>IF($N584=LeastSquares,D584,"")</f>
        <v/>
      </c>
    </row>
    <row r="585" spans="1:17" x14ac:dyDescent="0.25">
      <c r="A585">
        <v>583</v>
      </c>
      <c r="B585" s="51">
        <f t="shared" si="73"/>
        <v>5</v>
      </c>
      <c r="C585" s="51">
        <f t="shared" si="74"/>
        <v>8</v>
      </c>
      <c r="D585" s="51">
        <f t="shared" si="75"/>
        <v>3</v>
      </c>
      <c r="E585" s="14">
        <f>Alfa*($B585*V$3+$C585*V$4+$D585*V$5)</f>
        <v>1.5</v>
      </c>
      <c r="F585" s="14">
        <f>Alfa*($B585*W$3+$C585*W$4+$D585*W$5)</f>
        <v>3.5234042553191487</v>
      </c>
      <c r="G585" s="14">
        <f>Alfa*($B585*X$3+$C585*X$4+$D585*X$5)</f>
        <v>1.3825531914893616</v>
      </c>
      <c r="H585" s="14">
        <f>Alfa*($B585*Y$3+$C585*Y$4+$D585*Y$5)</f>
        <v>2.0699999999999998</v>
      </c>
      <c r="I585" s="19">
        <f t="shared" si="76"/>
        <v>50.291210737072092</v>
      </c>
      <c r="J585" s="22">
        <f t="shared" si="77"/>
        <v>8.911475792000359E-2</v>
      </c>
      <c r="K585" s="22">
        <f t="shared" si="78"/>
        <v>0.67406679562385319</v>
      </c>
      <c r="L585" s="22">
        <f t="shared" si="79"/>
        <v>7.9239756229707442E-2</v>
      </c>
      <c r="M585" s="22">
        <f t="shared" si="80"/>
        <v>0.15757869022643584</v>
      </c>
      <c r="N585" s="23">
        <f>SUM((J585-AandeelFiets)^2,(K585-AandeelAuto)^2,(L585-AandeelBus)^2,(M585-AandeelTrein)^2)</f>
        <v>2.3602252375943798E-2</v>
      </c>
      <c r="O585" s="58" t="str">
        <f>IF($N585=LeastSquares,B585,"")</f>
        <v/>
      </c>
      <c r="P585" s="58" t="str">
        <f>IF($N585=LeastSquares,C585,"")</f>
        <v/>
      </c>
      <c r="Q585" s="58" t="str">
        <f>IF($N585=LeastSquares,D585,"")</f>
        <v/>
      </c>
    </row>
    <row r="586" spans="1:17" x14ac:dyDescent="0.25">
      <c r="A586">
        <v>584</v>
      </c>
      <c r="B586" s="51">
        <f t="shared" si="73"/>
        <v>5</v>
      </c>
      <c r="C586" s="51">
        <f t="shared" si="74"/>
        <v>8</v>
      </c>
      <c r="D586" s="51">
        <f t="shared" si="75"/>
        <v>4</v>
      </c>
      <c r="E586" s="14">
        <f>Alfa*($B586*V$3+$C586*V$4+$D586*V$5)</f>
        <v>1.5</v>
      </c>
      <c r="F586" s="14">
        <f>Alfa*($B586*W$3+$C586*W$4+$D586*W$5)</f>
        <v>3.823404255319149</v>
      </c>
      <c r="G586" s="14">
        <f>Alfa*($B586*X$3+$C586*X$4+$D586*X$5)</f>
        <v>1.5025531914893617</v>
      </c>
      <c r="H586" s="14">
        <f>Alfa*($B586*Y$3+$C586*Y$4+$D586*Y$5)</f>
        <v>2.2799999999999998</v>
      </c>
      <c r="I586" s="19">
        <f t="shared" si="76"/>
        <v>64.511237022884586</v>
      </c>
      <c r="J586" s="22">
        <f t="shared" si="77"/>
        <v>6.9471448342375439E-2</v>
      </c>
      <c r="K586" s="22">
        <f t="shared" si="78"/>
        <v>0.70932946497409166</v>
      </c>
      <c r="L586" s="22">
        <f t="shared" si="79"/>
        <v>6.9649048880649919E-2</v>
      </c>
      <c r="M586" s="22">
        <f t="shared" si="80"/>
        <v>0.15155003780288298</v>
      </c>
      <c r="N586" s="23">
        <f>SUM((J586-AandeelFiets)^2,(K586-AandeelAuto)^2,(L586-AandeelBus)^2,(M586-AandeelTrein)^2)</f>
        <v>3.8098488247065861E-2</v>
      </c>
      <c r="O586" s="58" t="str">
        <f>IF($N586=LeastSquares,B586,"")</f>
        <v/>
      </c>
      <c r="P586" s="58" t="str">
        <f>IF($N586=LeastSquares,C586,"")</f>
        <v/>
      </c>
      <c r="Q586" s="58" t="str">
        <f>IF($N586=LeastSquares,D586,"")</f>
        <v/>
      </c>
    </row>
    <row r="587" spans="1:17" x14ac:dyDescent="0.25">
      <c r="A587">
        <v>585</v>
      </c>
      <c r="B587" s="51">
        <f t="shared" si="73"/>
        <v>5</v>
      </c>
      <c r="C587" s="51">
        <f t="shared" si="74"/>
        <v>8</v>
      </c>
      <c r="D587" s="51">
        <f t="shared" si="75"/>
        <v>5</v>
      </c>
      <c r="E587" s="14">
        <f>Alfa*($B587*V$3+$C587*V$4+$D587*V$5)</f>
        <v>1.5</v>
      </c>
      <c r="F587" s="14">
        <f>Alfa*($B587*W$3+$C587*W$4+$D587*W$5)</f>
        <v>4.1234042553191488</v>
      </c>
      <c r="G587" s="14">
        <f>Alfa*($B587*X$3+$C587*X$4+$D587*X$5)</f>
        <v>1.6225531914893618</v>
      </c>
      <c r="H587" s="14">
        <f>Alfa*($B587*Y$3+$C587*Y$4+$D587*Y$5)</f>
        <v>2.4900000000000002</v>
      </c>
      <c r="I587" s="19">
        <f t="shared" si="76"/>
        <v>83.378136249659789</v>
      </c>
      <c r="J587" s="22">
        <f t="shared" si="77"/>
        <v>5.3751370226344575E-2</v>
      </c>
      <c r="K587" s="22">
        <f t="shared" si="78"/>
        <v>0.74083165598869793</v>
      </c>
      <c r="L587" s="22">
        <f t="shared" si="79"/>
        <v>6.0759433295811127E-2</v>
      </c>
      <c r="M587" s="22">
        <f t="shared" si="80"/>
        <v>0.14465754048914634</v>
      </c>
      <c r="N587" s="23">
        <f>SUM((J587-AandeelFiets)^2,(K587-AandeelAuto)^2,(L587-AandeelBus)^2,(M587-AandeelTrein)^2)</f>
        <v>5.3675300658916777E-2</v>
      </c>
      <c r="O587" s="58" t="str">
        <f>IF($N587=LeastSquares,B587,"")</f>
        <v/>
      </c>
      <c r="P587" s="58" t="str">
        <f>IF($N587=LeastSquares,C587,"")</f>
        <v/>
      </c>
      <c r="Q587" s="58" t="str">
        <f>IF($N587=LeastSquares,D587,"")</f>
        <v/>
      </c>
    </row>
    <row r="588" spans="1:17" x14ac:dyDescent="0.25">
      <c r="A588">
        <v>586</v>
      </c>
      <c r="B588" s="51">
        <f t="shared" si="73"/>
        <v>5</v>
      </c>
      <c r="C588" s="51">
        <f t="shared" si="74"/>
        <v>8</v>
      </c>
      <c r="D588" s="51">
        <f t="shared" si="75"/>
        <v>6</v>
      </c>
      <c r="E588" s="14">
        <f>Alfa*($B588*V$3+$C588*V$4+$D588*V$5)</f>
        <v>1.5</v>
      </c>
      <c r="F588" s="14">
        <f>Alfa*($B588*W$3+$C588*W$4+$D588*W$5)</f>
        <v>4.4234042553191486</v>
      </c>
      <c r="G588" s="14">
        <f>Alfa*($B588*X$3+$C588*X$4+$D588*X$5)</f>
        <v>1.7425531914893619</v>
      </c>
      <c r="H588" s="14">
        <f>Alfa*($B588*Y$3+$C588*Y$4+$D588*Y$5)</f>
        <v>2.6999999999999997</v>
      </c>
      <c r="I588" s="19">
        <f t="shared" si="76"/>
        <v>108.45297758846937</v>
      </c>
      <c r="J588" s="22">
        <f t="shared" si="77"/>
        <v>4.1323799216874194E-2</v>
      </c>
      <c r="K588" s="22">
        <f t="shared" si="78"/>
        <v>0.76880921326603446</v>
      </c>
      <c r="L588" s="22">
        <f t="shared" si="79"/>
        <v>5.2667142425380127E-2</v>
      </c>
      <c r="M588" s="22">
        <f t="shared" si="80"/>
        <v>0.13719984509171126</v>
      </c>
      <c r="N588" s="23">
        <f>SUM((J588-AandeelFiets)^2,(K588-AandeelAuto)^2,(L588-AandeelBus)^2,(M588-AandeelTrein)^2)</f>
        <v>6.9488597231086247E-2</v>
      </c>
      <c r="O588" s="58" t="str">
        <f>IF($N588=LeastSquares,B588,"")</f>
        <v/>
      </c>
      <c r="P588" s="58" t="str">
        <f>IF($N588=LeastSquares,C588,"")</f>
        <v/>
      </c>
      <c r="Q588" s="58" t="str">
        <f>IF($N588=LeastSquares,D588,"")</f>
        <v/>
      </c>
    </row>
    <row r="589" spans="1:17" x14ac:dyDescent="0.25">
      <c r="A589">
        <v>587</v>
      </c>
      <c r="B589" s="51">
        <f t="shared" si="73"/>
        <v>5</v>
      </c>
      <c r="C589" s="51">
        <f t="shared" si="74"/>
        <v>8</v>
      </c>
      <c r="D589" s="51">
        <f t="shared" si="75"/>
        <v>7</v>
      </c>
      <c r="E589" s="14">
        <f>Alfa*($B589*V$3+$C589*V$4+$D589*V$5)</f>
        <v>1.5</v>
      </c>
      <c r="F589" s="14">
        <f>Alfa*($B589*W$3+$C589*W$4+$D589*W$5)</f>
        <v>4.7234042553191484</v>
      </c>
      <c r="G589" s="14">
        <f>Alfa*($B589*X$3+$C589*X$4+$D589*X$5)</f>
        <v>1.8625531914893618</v>
      </c>
      <c r="H589" s="14">
        <f>Alfa*($B589*Y$3+$C589*Y$4+$D589*Y$5)</f>
        <v>2.9099999999999997</v>
      </c>
      <c r="I589" s="19">
        <f t="shared" si="76"/>
        <v>141.82939912729177</v>
      </c>
      <c r="J589" s="22">
        <f t="shared" si="77"/>
        <v>3.1599154321423531E-2</v>
      </c>
      <c r="K589" s="22">
        <f t="shared" si="78"/>
        <v>0.79356433451517372</v>
      </c>
      <c r="L589" s="22">
        <f t="shared" si="79"/>
        <v>4.5407784256489045E-2</v>
      </c>
      <c r="M589" s="22">
        <f t="shared" si="80"/>
        <v>0.12942872690691376</v>
      </c>
      <c r="N589" s="23">
        <f>SUM((J589-AandeelFiets)^2,(K589-AandeelAuto)^2,(L589-AandeelBus)^2,(M589-AandeelTrein)^2)</f>
        <v>8.4976980520423087E-2</v>
      </c>
      <c r="O589" s="58" t="str">
        <f>IF($N589=LeastSquares,B589,"")</f>
        <v/>
      </c>
      <c r="P589" s="58" t="str">
        <f>IF($N589=LeastSquares,C589,"")</f>
        <v/>
      </c>
      <c r="Q589" s="58" t="str">
        <f>IF($N589=LeastSquares,D589,"")</f>
        <v/>
      </c>
    </row>
    <row r="590" spans="1:17" x14ac:dyDescent="0.25">
      <c r="A590">
        <v>588</v>
      </c>
      <c r="B590" s="51">
        <f t="shared" si="73"/>
        <v>5</v>
      </c>
      <c r="C590" s="51">
        <f t="shared" si="74"/>
        <v>8</v>
      </c>
      <c r="D590" s="51">
        <f t="shared" si="75"/>
        <v>8</v>
      </c>
      <c r="E590" s="14">
        <f>Alfa*($B590*V$3+$C590*V$4+$D590*V$5)</f>
        <v>1.5</v>
      </c>
      <c r="F590" s="14">
        <f>Alfa*($B590*W$3+$C590*W$4+$D590*W$5)</f>
        <v>5.0234042553191491</v>
      </c>
      <c r="G590" s="14">
        <f>Alfa*($B590*X$3+$C590*X$4+$D590*X$5)</f>
        <v>1.9825531914893615</v>
      </c>
      <c r="H590" s="14">
        <f>Alfa*($B590*Y$3+$C590*Y$4+$D590*Y$5)</f>
        <v>3.1199999999999997</v>
      </c>
      <c r="I590" s="19">
        <f t="shared" si="76"/>
        <v>186.31695231160927</v>
      </c>
      <c r="J590" s="22">
        <f t="shared" si="77"/>
        <v>2.4054113244846232E-2</v>
      </c>
      <c r="K590" s="22">
        <f t="shared" si="78"/>
        <v>0.81542566573351194</v>
      </c>
      <c r="L590" s="22">
        <f t="shared" si="79"/>
        <v>3.8972614310578656E-2</v>
      </c>
      <c r="M590" s="22">
        <f t="shared" si="80"/>
        <v>0.12154760671106311</v>
      </c>
      <c r="N590" s="23">
        <f>SUM((J590-AandeelFiets)^2,(K590-AandeelAuto)^2,(L590-AandeelBus)^2,(M590-AandeelTrein)^2)</f>
        <v>9.9795009672135462E-2</v>
      </c>
      <c r="O590" s="58" t="str">
        <f>IF($N590=LeastSquares,B590,"")</f>
        <v/>
      </c>
      <c r="P590" s="58" t="str">
        <f>IF($N590=LeastSquares,C590,"")</f>
        <v/>
      </c>
      <c r="Q590" s="58" t="str">
        <f>IF($N590=LeastSquares,D590,"")</f>
        <v/>
      </c>
    </row>
    <row r="591" spans="1:17" x14ac:dyDescent="0.25">
      <c r="A591">
        <v>589</v>
      </c>
      <c r="B591" s="51">
        <f t="shared" si="73"/>
        <v>5</v>
      </c>
      <c r="C591" s="51">
        <f t="shared" si="74"/>
        <v>8</v>
      </c>
      <c r="D591" s="51">
        <f t="shared" si="75"/>
        <v>9</v>
      </c>
      <c r="E591" s="14">
        <f>Alfa*($B591*V$3+$C591*V$4+$D591*V$5)</f>
        <v>1.5</v>
      </c>
      <c r="F591" s="14">
        <f>Alfa*($B591*W$3+$C591*W$4+$D591*W$5)</f>
        <v>5.323404255319149</v>
      </c>
      <c r="G591" s="14">
        <f>Alfa*($B591*X$3+$C591*X$4+$D591*X$5)</f>
        <v>2.1025531914893616</v>
      </c>
      <c r="H591" s="14">
        <f>Alfa*($B591*Y$3+$C591*Y$4+$D591*Y$5)</f>
        <v>3.3299999999999996</v>
      </c>
      <c r="I591" s="19">
        <f t="shared" si="76"/>
        <v>245.68791967424207</v>
      </c>
      <c r="J591" s="22">
        <f t="shared" si="77"/>
        <v>1.8241389630716649E-2</v>
      </c>
      <c r="K591" s="22">
        <f t="shared" si="78"/>
        <v>0.8347209045730376</v>
      </c>
      <c r="L591" s="22">
        <f t="shared" si="79"/>
        <v>3.3322950344370134E-2</v>
      </c>
      <c r="M591" s="22">
        <f t="shared" si="80"/>
        <v>0.11371475545187561</v>
      </c>
      <c r="N591" s="23">
        <f>SUM((J591-AandeelFiets)^2,(K591-AandeelAuto)^2,(L591-AandeelBus)^2,(M591-AandeelTrein)^2)</f>
        <v>0.11375190412198892</v>
      </c>
      <c r="O591" s="58" t="str">
        <f>IF($N591=LeastSquares,B591,"")</f>
        <v/>
      </c>
      <c r="P591" s="58" t="str">
        <f>IF($N591=LeastSquares,C591,"")</f>
        <v/>
      </c>
      <c r="Q591" s="58" t="str">
        <f>IF($N591=LeastSquares,D591,"")</f>
        <v/>
      </c>
    </row>
    <row r="592" spans="1:17" x14ac:dyDescent="0.25">
      <c r="A592">
        <v>590</v>
      </c>
      <c r="B592" s="51">
        <f t="shared" si="73"/>
        <v>5</v>
      </c>
      <c r="C592" s="51">
        <f t="shared" si="74"/>
        <v>9</v>
      </c>
      <c r="D592" s="51">
        <f t="shared" si="75"/>
        <v>0</v>
      </c>
      <c r="E592" s="14">
        <f>Alfa*($B592*V$3+$C592*V$4+$D592*V$5)</f>
        <v>1.5</v>
      </c>
      <c r="F592" s="14">
        <f>Alfa*($B592*W$3+$C592*W$4+$D592*W$5)</f>
        <v>2.923404255319149</v>
      </c>
      <c r="G592" s="14">
        <f>Alfa*($B592*X$3+$C592*X$4+$D592*X$5)</f>
        <v>1.0825531914893616</v>
      </c>
      <c r="H592" s="14">
        <f>Alfa*($B592*Y$3+$C592*Y$4+$D592*Y$5)</f>
        <v>1.6199999999999999</v>
      </c>
      <c r="I592" s="19">
        <f t="shared" si="76"/>
        <v>31.091501170068941</v>
      </c>
      <c r="J592" s="22">
        <f t="shared" si="77"/>
        <v>0.1441451490496857</v>
      </c>
      <c r="K592" s="22">
        <f t="shared" si="78"/>
        <v>0.59837941543974904</v>
      </c>
      <c r="L592" s="22">
        <f t="shared" si="79"/>
        <v>9.495223378660482E-2</v>
      </c>
      <c r="M592" s="22">
        <f t="shared" si="80"/>
        <v>0.16252320172396045</v>
      </c>
      <c r="N592" s="23">
        <f>SUM((J592-AandeelFiets)^2,(K592-AandeelAuto)^2,(L592-AandeelBus)^2,(M592-AandeelTrein)^2)</f>
        <v>3.6427982951754909E-3</v>
      </c>
      <c r="O592" s="58" t="str">
        <f>IF($N592=LeastSquares,B592,"")</f>
        <v/>
      </c>
      <c r="P592" s="58" t="str">
        <f>IF($N592=LeastSquares,C592,"")</f>
        <v/>
      </c>
      <c r="Q592" s="58" t="str">
        <f>IF($N592=LeastSquares,D592,"")</f>
        <v/>
      </c>
    </row>
    <row r="593" spans="1:17" x14ac:dyDescent="0.25">
      <c r="A593">
        <v>591</v>
      </c>
      <c r="B593" s="51">
        <f t="shared" si="73"/>
        <v>5</v>
      </c>
      <c r="C593" s="51">
        <f t="shared" si="74"/>
        <v>9</v>
      </c>
      <c r="D593" s="51">
        <f t="shared" si="75"/>
        <v>1</v>
      </c>
      <c r="E593" s="14">
        <f>Alfa*($B593*V$3+$C593*V$4+$D593*V$5)</f>
        <v>1.5</v>
      </c>
      <c r="F593" s="14">
        <f>Alfa*($B593*W$3+$C593*W$4+$D593*W$5)</f>
        <v>3.2234042553191489</v>
      </c>
      <c r="G593" s="14">
        <f>Alfa*($B593*X$3+$C593*X$4+$D593*X$5)</f>
        <v>1.2025531914893617</v>
      </c>
      <c r="H593" s="14">
        <f>Alfa*($B593*Y$3+$C593*Y$4+$D593*Y$5)</f>
        <v>1.8299999999999998</v>
      </c>
      <c r="I593" s="19">
        <f t="shared" si="76"/>
        <v>39.157647858824056</v>
      </c>
      <c r="J593" s="22">
        <f t="shared" si="77"/>
        <v>0.11445245859751327</v>
      </c>
      <c r="K593" s="22">
        <f t="shared" si="78"/>
        <v>0.6413425947521969</v>
      </c>
      <c r="L593" s="22">
        <f t="shared" si="79"/>
        <v>8.5005224516828418E-2</v>
      </c>
      <c r="M593" s="22">
        <f t="shared" si="80"/>
        <v>0.15919972213346131</v>
      </c>
      <c r="N593" s="23">
        <f>SUM((J593-AandeelFiets)^2,(K593-AandeelAuto)^2,(L593-AandeelBus)^2,(M593-AandeelTrein)^2)</f>
        <v>1.26542737277063E-2</v>
      </c>
      <c r="O593" s="58" t="str">
        <f>IF($N593=LeastSquares,B593,"")</f>
        <v/>
      </c>
      <c r="P593" s="58" t="str">
        <f>IF($N593=LeastSquares,C593,"")</f>
        <v/>
      </c>
      <c r="Q593" s="58" t="str">
        <f>IF($N593=LeastSquares,D593,"")</f>
        <v/>
      </c>
    </row>
    <row r="594" spans="1:17" x14ac:dyDescent="0.25">
      <c r="A594">
        <v>592</v>
      </c>
      <c r="B594" s="51">
        <f t="shared" si="73"/>
        <v>5</v>
      </c>
      <c r="C594" s="51">
        <f t="shared" si="74"/>
        <v>9</v>
      </c>
      <c r="D594" s="51">
        <f t="shared" si="75"/>
        <v>2</v>
      </c>
      <c r="E594" s="14">
        <f>Alfa*($B594*V$3+$C594*V$4+$D594*V$5)</f>
        <v>1.5</v>
      </c>
      <c r="F594" s="14">
        <f>Alfa*($B594*W$3+$C594*W$4+$D594*W$5)</f>
        <v>3.5234042553191487</v>
      </c>
      <c r="G594" s="14">
        <f>Alfa*($B594*X$3+$C594*X$4+$D594*X$5)</f>
        <v>1.3225531914893616</v>
      </c>
      <c r="H594" s="14">
        <f>Alfa*($B594*Y$3+$C594*Y$4+$D594*Y$5)</f>
        <v>2.0399999999999996</v>
      </c>
      <c r="I594" s="19">
        <f t="shared" si="76"/>
        <v>49.824924799335143</v>
      </c>
      <c r="J594" s="22">
        <f t="shared" si="77"/>
        <v>8.9948737271307783E-2</v>
      </c>
      <c r="K594" s="22">
        <f t="shared" si="78"/>
        <v>0.68037504132940418</v>
      </c>
      <c r="L594" s="22">
        <f t="shared" si="79"/>
        <v>7.532357099686092E-2</v>
      </c>
      <c r="M594" s="22">
        <f t="shared" si="80"/>
        <v>0.15435265040242704</v>
      </c>
      <c r="N594" s="23">
        <f>SUM((J594-AandeelFiets)^2,(K594-AandeelAuto)^2,(L594-AandeelBus)^2,(M594-AandeelTrein)^2)</f>
        <v>2.543373193205168E-2</v>
      </c>
      <c r="O594" s="58" t="str">
        <f>IF($N594=LeastSquares,B594,"")</f>
        <v/>
      </c>
      <c r="P594" s="58" t="str">
        <f>IF($N594=LeastSquares,C594,"")</f>
        <v/>
      </c>
      <c r="Q594" s="58" t="str">
        <f>IF($N594=LeastSquares,D594,"")</f>
        <v/>
      </c>
    </row>
    <row r="595" spans="1:17" x14ac:dyDescent="0.25">
      <c r="A595">
        <v>593</v>
      </c>
      <c r="B595" s="51">
        <f t="shared" si="73"/>
        <v>5</v>
      </c>
      <c r="C595" s="51">
        <f t="shared" si="74"/>
        <v>9</v>
      </c>
      <c r="D595" s="51">
        <f t="shared" si="75"/>
        <v>3</v>
      </c>
      <c r="E595" s="14">
        <f>Alfa*($B595*V$3+$C595*V$4+$D595*V$5)</f>
        <v>1.5</v>
      </c>
      <c r="F595" s="14">
        <f>Alfa*($B595*W$3+$C595*W$4+$D595*W$5)</f>
        <v>3.823404255319149</v>
      </c>
      <c r="G595" s="14">
        <f>Alfa*($B595*X$3+$C595*X$4+$D595*X$5)</f>
        <v>1.4425531914893617</v>
      </c>
      <c r="H595" s="14">
        <f>Alfa*($B595*Y$3+$C595*Y$4+$D595*Y$5)</f>
        <v>2.2499999999999996</v>
      </c>
      <c r="I595" s="19">
        <f t="shared" si="76"/>
        <v>63.96063197921535</v>
      </c>
      <c r="J595" s="22">
        <f t="shared" si="77"/>
        <v>7.0069493243819642E-2</v>
      </c>
      <c r="K595" s="22">
        <f t="shared" si="78"/>
        <v>0.7154357270442484</v>
      </c>
      <c r="L595" s="22">
        <f t="shared" si="79"/>
        <v>6.6157661350724151E-2</v>
      </c>
      <c r="M595" s="22">
        <f t="shared" si="80"/>
        <v>0.1483371183612078</v>
      </c>
      <c r="N595" s="23">
        <f>SUM((J595-AandeelFiets)^2,(K595-AandeelAuto)^2,(L595-AandeelBus)^2,(M595-AandeelTrein)^2)</f>
        <v>4.0390106202549833E-2</v>
      </c>
      <c r="O595" s="58" t="str">
        <f>IF($N595=LeastSquares,B595,"")</f>
        <v/>
      </c>
      <c r="P595" s="58" t="str">
        <f>IF($N595=LeastSquares,C595,"")</f>
        <v/>
      </c>
      <c r="Q595" s="58" t="str">
        <f>IF($N595=LeastSquares,D595,"")</f>
        <v/>
      </c>
    </row>
    <row r="596" spans="1:17" x14ac:dyDescent="0.25">
      <c r="A596">
        <v>594</v>
      </c>
      <c r="B596" s="51">
        <f t="shared" si="73"/>
        <v>5</v>
      </c>
      <c r="C596" s="51">
        <f t="shared" si="74"/>
        <v>9</v>
      </c>
      <c r="D596" s="51">
        <f t="shared" si="75"/>
        <v>4</v>
      </c>
      <c r="E596" s="14">
        <f>Alfa*($B596*V$3+$C596*V$4+$D596*V$5)</f>
        <v>1.5</v>
      </c>
      <c r="F596" s="14">
        <f>Alfa*($B596*W$3+$C596*W$4+$D596*W$5)</f>
        <v>4.1234042553191488</v>
      </c>
      <c r="G596" s="14">
        <f>Alfa*($B596*X$3+$C596*X$4+$D596*X$5)</f>
        <v>1.5625531914893616</v>
      </c>
      <c r="H596" s="14">
        <f>Alfa*($B596*Y$3+$C596*Y$4+$D596*Y$5)</f>
        <v>2.4599999999999995</v>
      </c>
      <c r="I596" s="19">
        <f t="shared" si="76"/>
        <v>82.726650312525692</v>
      </c>
      <c r="J596" s="22">
        <f t="shared" si="77"/>
        <v>5.4174671081291072E-2</v>
      </c>
      <c r="K596" s="22">
        <f t="shared" si="78"/>
        <v>0.74666582676482718</v>
      </c>
      <c r="L596" s="22">
        <f t="shared" si="79"/>
        <v>5.7671704742016369E-2</v>
      </c>
      <c r="M596" s="22">
        <f t="shared" si="80"/>
        <v>0.14148779741186518</v>
      </c>
      <c r="N596" s="23">
        <f>SUM((J596-AandeelFiets)^2,(K596-AandeelAuto)^2,(L596-AandeelBus)^2,(M596-AandeelTrein)^2)</f>
        <v>5.6320472270650637E-2</v>
      </c>
      <c r="O596" s="58" t="str">
        <f>IF($N596=LeastSquares,B596,"")</f>
        <v/>
      </c>
      <c r="P596" s="58" t="str">
        <f>IF($N596=LeastSquares,C596,"")</f>
        <v/>
      </c>
      <c r="Q596" s="58" t="str">
        <f>IF($N596=LeastSquares,D596,"")</f>
        <v/>
      </c>
    </row>
    <row r="597" spans="1:17" x14ac:dyDescent="0.25">
      <c r="A597">
        <v>595</v>
      </c>
      <c r="B597" s="51">
        <f t="shared" si="73"/>
        <v>5</v>
      </c>
      <c r="C597" s="51">
        <f t="shared" si="74"/>
        <v>9</v>
      </c>
      <c r="D597" s="51">
        <f t="shared" si="75"/>
        <v>5</v>
      </c>
      <c r="E597" s="14">
        <f>Alfa*($B597*V$3+$C597*V$4+$D597*V$5)</f>
        <v>1.5</v>
      </c>
      <c r="F597" s="14">
        <f>Alfa*($B597*W$3+$C597*W$4+$D597*W$5)</f>
        <v>4.4234042553191486</v>
      </c>
      <c r="G597" s="14">
        <f>Alfa*($B597*X$3+$C597*X$4+$D597*X$5)</f>
        <v>1.6825531914893617</v>
      </c>
      <c r="H597" s="14">
        <f>Alfa*($B597*Y$3+$C597*Y$4+$D597*Y$5)</f>
        <v>2.6699999999999995</v>
      </c>
      <c r="I597" s="19">
        <f t="shared" si="76"/>
        <v>107.68057940560504</v>
      </c>
      <c r="J597" s="22">
        <f t="shared" si="77"/>
        <v>4.1620216895905573E-2</v>
      </c>
      <c r="K597" s="22">
        <f t="shared" si="78"/>
        <v>0.77432392021295049</v>
      </c>
      <c r="L597" s="22">
        <f t="shared" si="79"/>
        <v>4.9955830438576758E-2</v>
      </c>
      <c r="M597" s="22">
        <f t="shared" si="80"/>
        <v>0.13410003245256719</v>
      </c>
      <c r="N597" s="23">
        <f>SUM((J597-AandeelFiets)^2,(K597-AandeelAuto)^2,(L597-AandeelBus)^2,(M597-AandeelTrein)^2)</f>
        <v>7.2379583898067965E-2</v>
      </c>
      <c r="O597" s="58" t="str">
        <f>IF($N597=LeastSquares,B597,"")</f>
        <v/>
      </c>
      <c r="P597" s="58" t="str">
        <f>IF($N597=LeastSquares,C597,"")</f>
        <v/>
      </c>
      <c r="Q597" s="58" t="str">
        <f>IF($N597=LeastSquares,D597,"")</f>
        <v/>
      </c>
    </row>
    <row r="598" spans="1:17" x14ac:dyDescent="0.25">
      <c r="A598">
        <v>596</v>
      </c>
      <c r="B598" s="51">
        <f t="shared" si="73"/>
        <v>5</v>
      </c>
      <c r="C598" s="51">
        <f t="shared" si="74"/>
        <v>9</v>
      </c>
      <c r="D598" s="51">
        <f t="shared" si="75"/>
        <v>6</v>
      </c>
      <c r="E598" s="14">
        <f>Alfa*($B598*V$3+$C598*V$4+$D598*V$5)</f>
        <v>1.5</v>
      </c>
      <c r="F598" s="14">
        <f>Alfa*($B598*W$3+$C598*W$4+$D598*W$5)</f>
        <v>4.7234042553191484</v>
      </c>
      <c r="G598" s="14">
        <f>Alfa*($B598*X$3+$C598*X$4+$D598*X$5)</f>
        <v>1.8025531914893618</v>
      </c>
      <c r="H598" s="14">
        <f>Alfa*($B598*Y$3+$C598*Y$4+$D598*Y$5)</f>
        <v>2.8799999999999994</v>
      </c>
      <c r="I598" s="19">
        <f t="shared" si="76"/>
        <v>140.91182809089233</v>
      </c>
      <c r="J598" s="22">
        <f t="shared" si="77"/>
        <v>3.1804917522234126E-2</v>
      </c>
      <c r="K598" s="22">
        <f t="shared" si="78"/>
        <v>0.79873176196775797</v>
      </c>
      <c r="L598" s="22">
        <f t="shared" si="79"/>
        <v>4.3041902088543298E-2</v>
      </c>
      <c r="M598" s="22">
        <f t="shared" si="80"/>
        <v>0.12642141842146462</v>
      </c>
      <c r="N598" s="23">
        <f>SUM((J598-AandeelFiets)^2,(K598-AandeelAuto)^2,(L598-AandeelBus)^2,(M598-AandeelTrein)^2)</f>
        <v>8.801544020759762E-2</v>
      </c>
      <c r="O598" s="58" t="str">
        <f>IF($N598=LeastSquares,B598,"")</f>
        <v/>
      </c>
      <c r="P598" s="58" t="str">
        <f>IF($N598=LeastSquares,C598,"")</f>
        <v/>
      </c>
      <c r="Q598" s="58" t="str">
        <f>IF($N598=LeastSquares,D598,"")</f>
        <v/>
      </c>
    </row>
    <row r="599" spans="1:17" x14ac:dyDescent="0.25">
      <c r="A599">
        <v>597</v>
      </c>
      <c r="B599" s="51">
        <f t="shared" si="73"/>
        <v>5</v>
      </c>
      <c r="C599" s="51">
        <f t="shared" si="74"/>
        <v>9</v>
      </c>
      <c r="D599" s="51">
        <f t="shared" si="75"/>
        <v>7</v>
      </c>
      <c r="E599" s="14">
        <f>Alfa*($B599*V$3+$C599*V$4+$D599*V$5)</f>
        <v>1.5</v>
      </c>
      <c r="F599" s="14">
        <f>Alfa*($B599*W$3+$C599*W$4+$D599*W$5)</f>
        <v>5.0234042553191491</v>
      </c>
      <c r="G599" s="14">
        <f>Alfa*($B599*X$3+$C599*X$4+$D599*X$5)</f>
        <v>1.9225531914893619</v>
      </c>
      <c r="H599" s="14">
        <f>Alfa*($B599*Y$3+$C599*Y$4+$D599*Y$5)</f>
        <v>3.0899999999999994</v>
      </c>
      <c r="I599" s="19">
        <f t="shared" si="76"/>
        <v>185.22478785575834</v>
      </c>
      <c r="J599" s="22">
        <f t="shared" si="77"/>
        <v>2.4195946569679043E-2</v>
      </c>
      <c r="K599" s="22">
        <f t="shared" si="78"/>
        <v>0.82023376371441648</v>
      </c>
      <c r="L599" s="22">
        <f t="shared" si="79"/>
        <v>3.6919442654992821E-2</v>
      </c>
      <c r="M599" s="22">
        <f t="shared" si="80"/>
        <v>0.11865084706091175</v>
      </c>
      <c r="N599" s="23">
        <f>SUM((J599-AandeelFiets)^2,(K599-AandeelAuto)^2,(L599-AandeelBus)^2,(M599-AandeelTrein)^2)</f>
        <v>0.10289724050550807</v>
      </c>
      <c r="O599" s="58" t="str">
        <f>IF($N599=LeastSquares,B599,"")</f>
        <v/>
      </c>
      <c r="P599" s="58" t="str">
        <f>IF($N599=LeastSquares,C599,"")</f>
        <v/>
      </c>
      <c r="Q599" s="58" t="str">
        <f>IF($N599=LeastSquares,D599,"")</f>
        <v/>
      </c>
    </row>
    <row r="600" spans="1:17" x14ac:dyDescent="0.25">
      <c r="A600">
        <v>598</v>
      </c>
      <c r="B600" s="51">
        <f t="shared" si="73"/>
        <v>5</v>
      </c>
      <c r="C600" s="51">
        <f t="shared" si="74"/>
        <v>9</v>
      </c>
      <c r="D600" s="51">
        <f t="shared" si="75"/>
        <v>8</v>
      </c>
      <c r="E600" s="14">
        <f>Alfa*($B600*V$3+$C600*V$4+$D600*V$5)</f>
        <v>1.5</v>
      </c>
      <c r="F600" s="14">
        <f>Alfa*($B600*W$3+$C600*W$4+$D600*W$5)</f>
        <v>5.323404255319149</v>
      </c>
      <c r="G600" s="14">
        <f>Alfa*($B600*X$3+$C600*X$4+$D600*X$5)</f>
        <v>2.0425531914893615</v>
      </c>
      <c r="H600" s="14">
        <f>Alfa*($B600*Y$3+$C600*Y$4+$D600*Y$5)</f>
        <v>3.3</v>
      </c>
      <c r="I600" s="19">
        <f t="shared" si="76"/>
        <v>244.38544042904846</v>
      </c>
      <c r="J600" s="22">
        <f t="shared" si="77"/>
        <v>1.8338609135101963E-2</v>
      </c>
      <c r="K600" s="22">
        <f t="shared" si="78"/>
        <v>0.83916964199302013</v>
      </c>
      <c r="L600" s="22">
        <f t="shared" si="79"/>
        <v>3.1549628616848284E-2</v>
      </c>
      <c r="M600" s="22">
        <f t="shared" si="80"/>
        <v>0.11094212025502967</v>
      </c>
      <c r="N600" s="23">
        <f>SUM((J600-AandeelFiets)^2,(K600-AandeelAuto)^2,(L600-AandeelBus)^2,(M600-AandeelTrein)^2)</f>
        <v>0.11685040309233621</v>
      </c>
      <c r="O600" s="58" t="str">
        <f>IF($N600=LeastSquares,B600,"")</f>
        <v/>
      </c>
      <c r="P600" s="58" t="str">
        <f>IF($N600=LeastSquares,C600,"")</f>
        <v/>
      </c>
      <c r="Q600" s="58" t="str">
        <f>IF($N600=LeastSquares,D600,"")</f>
        <v/>
      </c>
    </row>
    <row r="601" spans="1:17" x14ac:dyDescent="0.25">
      <c r="A601">
        <v>599</v>
      </c>
      <c r="B601" s="51">
        <f t="shared" si="73"/>
        <v>5</v>
      </c>
      <c r="C601" s="51">
        <f t="shared" si="74"/>
        <v>9</v>
      </c>
      <c r="D601" s="51">
        <f t="shared" si="75"/>
        <v>9</v>
      </c>
      <c r="E601" s="14">
        <f>Alfa*($B601*V$3+$C601*V$4+$D601*V$5)</f>
        <v>1.5</v>
      </c>
      <c r="F601" s="14">
        <f>Alfa*($B601*W$3+$C601*W$4+$D601*W$5)</f>
        <v>5.6234042553191488</v>
      </c>
      <c r="G601" s="14">
        <f>Alfa*($B601*X$3+$C601*X$4+$D601*X$5)</f>
        <v>2.1625531914893616</v>
      </c>
      <c r="H601" s="14">
        <f>Alfa*($B601*Y$3+$C601*Y$4+$D601*Y$5)</f>
        <v>3.51</v>
      </c>
      <c r="I601" s="19">
        <f t="shared" si="76"/>
        <v>323.45344345981511</v>
      </c>
      <c r="J601" s="22">
        <f t="shared" si="77"/>
        <v>1.3855746973659461E-2</v>
      </c>
      <c r="K601" s="22">
        <f t="shared" si="78"/>
        <v>0.85585788985384881</v>
      </c>
      <c r="L601" s="22">
        <f t="shared" si="79"/>
        <v>2.6876526423913652E-2</v>
      </c>
      <c r="M601" s="22">
        <f t="shared" si="80"/>
        <v>0.10340983674857807</v>
      </c>
      <c r="N601" s="23">
        <f>SUM((J601-AandeelFiets)^2,(K601-AandeelAuto)^2,(L601-AandeelBus)^2,(M601-AandeelTrein)^2)</f>
        <v>0.12980450444670158</v>
      </c>
      <c r="O601" s="58" t="str">
        <f>IF($N601=LeastSquares,B601,"")</f>
        <v/>
      </c>
      <c r="P601" s="58" t="str">
        <f>IF($N601=LeastSquares,C601,"")</f>
        <v/>
      </c>
      <c r="Q601" s="58" t="str">
        <f>IF($N601=LeastSquares,D601,"")</f>
        <v/>
      </c>
    </row>
    <row r="602" spans="1:17" x14ac:dyDescent="0.25">
      <c r="A602">
        <v>600</v>
      </c>
      <c r="B602" s="51">
        <f t="shared" si="73"/>
        <v>6</v>
      </c>
      <c r="C602" s="51">
        <f t="shared" si="74"/>
        <v>0</v>
      </c>
      <c r="D602" s="51">
        <f t="shared" si="75"/>
        <v>0</v>
      </c>
      <c r="E602" s="14">
        <f>Alfa*($B602*V$3+$C602*V$4+$D602*V$5)</f>
        <v>1.7999999999999998</v>
      </c>
      <c r="F602" s="14">
        <f>Alfa*($B602*W$3+$C602*W$4+$D602*W$5)</f>
        <v>0.26808510638297878</v>
      </c>
      <c r="G602" s="14">
        <f>Alfa*($B602*X$3+$C602*X$4+$D602*X$5)</f>
        <v>0.65106382978723409</v>
      </c>
      <c r="H602" s="14">
        <f>Alfa*($B602*Y$3+$C602*Y$4+$D602*Y$5)</f>
        <v>0</v>
      </c>
      <c r="I602" s="19">
        <f t="shared" si="76"/>
        <v>10.274685595481129</v>
      </c>
      <c r="J602" s="22">
        <f t="shared" si="77"/>
        <v>0.58879149227433469</v>
      </c>
      <c r="K602" s="22">
        <f t="shared" si="78"/>
        <v>0.1272504541560964</v>
      </c>
      <c r="L602" s="22">
        <f t="shared" si="79"/>
        <v>0.18663147450229256</v>
      </c>
      <c r="M602" s="22">
        <f t="shared" si="80"/>
        <v>9.7326579067276403E-2</v>
      </c>
      <c r="N602" s="23">
        <f>SUM((J602-AandeelFiets)^2,(K602-AandeelAuto)^2,(L602-AandeelBus)^2,(M602-AandeelTrein)^2)</f>
        <v>0.36247120359835089</v>
      </c>
      <c r="O602" s="58" t="str">
        <f>IF($N602=LeastSquares,B602,"")</f>
        <v/>
      </c>
      <c r="P602" s="58" t="str">
        <f>IF($N602=LeastSquares,C602,"")</f>
        <v/>
      </c>
      <c r="Q602" s="58" t="str">
        <f>IF($N602=LeastSquares,D602,"")</f>
        <v/>
      </c>
    </row>
    <row r="603" spans="1:17" x14ac:dyDescent="0.25">
      <c r="A603">
        <v>601</v>
      </c>
      <c r="B603" s="51">
        <f t="shared" si="73"/>
        <v>6</v>
      </c>
      <c r="C603" s="51">
        <f t="shared" si="74"/>
        <v>0</v>
      </c>
      <c r="D603" s="51">
        <f t="shared" si="75"/>
        <v>1</v>
      </c>
      <c r="E603" s="14">
        <f>Alfa*($B603*V$3+$C603*V$4+$D603*V$5)</f>
        <v>1.7999999999999998</v>
      </c>
      <c r="F603" s="14">
        <f>Alfa*($B603*W$3+$C603*W$4+$D603*W$5)</f>
        <v>0.56808510638297871</v>
      </c>
      <c r="G603" s="14">
        <f>Alfa*($B603*X$3+$C603*X$4+$D603*X$5)</f>
        <v>0.77106382978723409</v>
      </c>
      <c r="H603" s="14">
        <f>Alfa*($B603*Y$3+$C603*Y$4+$D603*Y$5)</f>
        <v>0.21</v>
      </c>
      <c r="I603" s="19">
        <f t="shared" si="76"/>
        <v>11.210274872434347</v>
      </c>
      <c r="J603" s="22">
        <f t="shared" si="77"/>
        <v>0.53965201863950762</v>
      </c>
      <c r="K603" s="22">
        <f t="shared" si="78"/>
        <v>0.15743452039445874</v>
      </c>
      <c r="L603" s="22">
        <f t="shared" si="79"/>
        <v>0.19286459294136879</v>
      </c>
      <c r="M603" s="22">
        <f t="shared" si="80"/>
        <v>0.11004886802466478</v>
      </c>
      <c r="N603" s="23">
        <f>SUM((J603-AandeelFiets)^2,(K603-AandeelAuto)^2,(L603-AandeelBus)^2,(M603-AandeelTrein)^2)</f>
        <v>0.29855463515232017</v>
      </c>
      <c r="O603" s="58" t="str">
        <f>IF($N603=LeastSquares,B603,"")</f>
        <v/>
      </c>
      <c r="P603" s="58" t="str">
        <f>IF($N603=LeastSquares,C603,"")</f>
        <v/>
      </c>
      <c r="Q603" s="58" t="str">
        <f>IF($N603=LeastSquares,D603,"")</f>
        <v/>
      </c>
    </row>
    <row r="604" spans="1:17" x14ac:dyDescent="0.25">
      <c r="A604">
        <v>602</v>
      </c>
      <c r="B604" s="51">
        <f t="shared" si="73"/>
        <v>6</v>
      </c>
      <c r="C604" s="51">
        <f t="shared" si="74"/>
        <v>0</v>
      </c>
      <c r="D604" s="51">
        <f t="shared" si="75"/>
        <v>2</v>
      </c>
      <c r="E604" s="14">
        <f>Alfa*($B604*V$3+$C604*V$4+$D604*V$5)</f>
        <v>1.7999999999999998</v>
      </c>
      <c r="F604" s="14">
        <f>Alfa*($B604*W$3+$C604*W$4+$D604*W$5)</f>
        <v>0.86808510638297876</v>
      </c>
      <c r="G604" s="14">
        <f>Alfa*($B604*X$3+$C604*X$4+$D604*X$5)</f>
        <v>0.89106382978723409</v>
      </c>
      <c r="H604" s="14">
        <f>Alfa*($B604*Y$3+$C604*Y$4+$D604*Y$5)</f>
        <v>0.42</v>
      </c>
      <c r="I604" s="19">
        <f t="shared" si="76"/>
        <v>12.391675159786141</v>
      </c>
      <c r="J604" s="22">
        <f t="shared" si="77"/>
        <v>0.48820255424750431</v>
      </c>
      <c r="K604" s="22">
        <f t="shared" si="78"/>
        <v>0.19225363123535341</v>
      </c>
      <c r="L604" s="22">
        <f t="shared" si="79"/>
        <v>0.19672252231947784</v>
      </c>
      <c r="M604" s="22">
        <f t="shared" si="80"/>
        <v>0.12282129219766443</v>
      </c>
      <c r="N604" s="23">
        <f>SUM((J604-AandeelFiets)^2,(K604-AandeelAuto)^2,(L604-AandeelBus)^2,(M604-AandeelTrein)^2)</f>
        <v>0.23650393163884065</v>
      </c>
      <c r="O604" s="58" t="str">
        <f>IF($N604=LeastSquares,B604,"")</f>
        <v/>
      </c>
      <c r="P604" s="58" t="str">
        <f>IF($N604=LeastSquares,C604,"")</f>
        <v/>
      </c>
      <c r="Q604" s="58" t="str">
        <f>IF($N604=LeastSquares,D604,"")</f>
        <v/>
      </c>
    </row>
    <row r="605" spans="1:17" x14ac:dyDescent="0.25">
      <c r="A605">
        <v>603</v>
      </c>
      <c r="B605" s="51">
        <f t="shared" si="73"/>
        <v>6</v>
      </c>
      <c r="C605" s="51">
        <f t="shared" si="74"/>
        <v>0</v>
      </c>
      <c r="D605" s="51">
        <f t="shared" si="75"/>
        <v>3</v>
      </c>
      <c r="E605" s="14">
        <f>Alfa*($B605*V$3+$C605*V$4+$D605*V$5)</f>
        <v>1.7999999999999998</v>
      </c>
      <c r="F605" s="14">
        <f>Alfa*($B605*W$3+$C605*W$4+$D605*W$5)</f>
        <v>1.1680851063829787</v>
      </c>
      <c r="G605" s="14">
        <f>Alfa*($B605*X$3+$C605*X$4+$D605*X$5)</f>
        <v>1.0110638297872341</v>
      </c>
      <c r="H605" s="14">
        <f>Alfa*($B605*Y$3+$C605*Y$4+$D605*Y$5)</f>
        <v>0.62999999999999989</v>
      </c>
      <c r="I605" s="19">
        <f t="shared" si="76"/>
        <v>13.891610233885405</v>
      </c>
      <c r="J605" s="22">
        <f t="shared" si="77"/>
        <v>0.43548928904269241</v>
      </c>
      <c r="K605" s="22">
        <f t="shared" si="78"/>
        <v>0.23149431309319676</v>
      </c>
      <c r="L605" s="22">
        <f t="shared" si="79"/>
        <v>0.19785491927004972</v>
      </c>
      <c r="M605" s="22">
        <f t="shared" si="80"/>
        <v>0.13516147859406114</v>
      </c>
      <c r="N605" s="23">
        <f>SUM((J605-AandeelFiets)^2,(K605-AandeelAuto)^2,(L605-AandeelBus)^2,(M605-AandeelTrein)^2)</f>
        <v>0.17860877578854811</v>
      </c>
      <c r="O605" s="58" t="str">
        <f>IF($N605=LeastSquares,B605,"")</f>
        <v/>
      </c>
      <c r="P605" s="58" t="str">
        <f>IF($N605=LeastSquares,C605,"")</f>
        <v/>
      </c>
      <c r="Q605" s="58" t="str">
        <f>IF($N605=LeastSquares,D605,"")</f>
        <v/>
      </c>
    </row>
    <row r="606" spans="1:17" x14ac:dyDescent="0.25">
      <c r="A606">
        <v>604</v>
      </c>
      <c r="B606" s="51">
        <f t="shared" si="73"/>
        <v>6</v>
      </c>
      <c r="C606" s="51">
        <f t="shared" si="74"/>
        <v>0</v>
      </c>
      <c r="D606" s="51">
        <f t="shared" si="75"/>
        <v>4</v>
      </c>
      <c r="E606" s="14">
        <f>Alfa*($B606*V$3+$C606*V$4+$D606*V$5)</f>
        <v>1.7999999999999998</v>
      </c>
      <c r="F606" s="14">
        <f>Alfa*($B606*W$3+$C606*W$4+$D606*W$5)</f>
        <v>1.4680851063829785</v>
      </c>
      <c r="G606" s="14">
        <f>Alfa*($B606*X$3+$C606*X$4+$D606*X$5)</f>
        <v>1.1310638297872342</v>
      </c>
      <c r="H606" s="14">
        <f>Alfa*($B606*Y$3+$C606*Y$4+$D606*Y$5)</f>
        <v>0.84</v>
      </c>
      <c r="I606" s="19">
        <f t="shared" si="76"/>
        <v>15.805880732556338</v>
      </c>
      <c r="J606" s="22">
        <f t="shared" si="77"/>
        <v>0.38274662239808732</v>
      </c>
      <c r="K606" s="22">
        <f t="shared" si="78"/>
        <v>0.27463922199220109</v>
      </c>
      <c r="L606" s="22">
        <f t="shared" si="79"/>
        <v>0.19606319676248146</v>
      </c>
      <c r="M606" s="22">
        <f t="shared" si="80"/>
        <v>0.14655095884723013</v>
      </c>
      <c r="N606" s="23">
        <f>SUM((J606-AandeelFiets)^2,(K606-AandeelAuto)^2,(L606-AandeelBus)^2,(M606-AandeelTrein)^2)</f>
        <v>0.12705117001651156</v>
      </c>
      <c r="O606" s="58" t="str">
        <f>IF($N606=LeastSquares,B606,"")</f>
        <v/>
      </c>
      <c r="P606" s="58" t="str">
        <f>IF($N606=LeastSquares,C606,"")</f>
        <v/>
      </c>
      <c r="Q606" s="58" t="str">
        <f>IF($N606=LeastSquares,D606,"")</f>
        <v/>
      </c>
    </row>
    <row r="607" spans="1:17" x14ac:dyDescent="0.25">
      <c r="A607">
        <v>605</v>
      </c>
      <c r="B607" s="51">
        <f t="shared" si="73"/>
        <v>6</v>
      </c>
      <c r="C607" s="51">
        <f t="shared" si="74"/>
        <v>0</v>
      </c>
      <c r="D607" s="51">
        <f t="shared" si="75"/>
        <v>5</v>
      </c>
      <c r="E607" s="14">
        <f>Alfa*($B607*V$3+$C607*V$4+$D607*V$5)</f>
        <v>1.7999999999999998</v>
      </c>
      <c r="F607" s="14">
        <f>Alfa*($B607*W$3+$C607*W$4+$D607*W$5)</f>
        <v>1.7680851063829786</v>
      </c>
      <c r="G607" s="14">
        <f>Alfa*($B607*X$3+$C607*X$4+$D607*X$5)</f>
        <v>1.2510638297872341</v>
      </c>
      <c r="H607" s="14">
        <f>Alfa*($B607*Y$3+$C607*Y$4+$D607*Y$5)</f>
        <v>1.05</v>
      </c>
      <c r="I607" s="19">
        <f t="shared" si="76"/>
        <v>18.260978705075292</v>
      </c>
      <c r="J607" s="22">
        <f t="shared" si="77"/>
        <v>0.33128823827671189</v>
      </c>
      <c r="K607" s="22">
        <f t="shared" si="78"/>
        <v>0.32088214729327841</v>
      </c>
      <c r="L607" s="22">
        <f t="shared" si="79"/>
        <v>0.19134013135159553</v>
      </c>
      <c r="M607" s="22">
        <f t="shared" si="80"/>
        <v>0.15648948307841432</v>
      </c>
      <c r="N607" s="23">
        <f>SUM((J607-AandeelFiets)^2,(K607-AandeelAuto)^2,(L607-AandeelBus)^2,(M607-AandeelTrein)^2)</f>
        <v>8.361062430566403E-2</v>
      </c>
      <c r="O607" s="58" t="str">
        <f>IF($N607=LeastSquares,B607,"")</f>
        <v/>
      </c>
      <c r="P607" s="58" t="str">
        <f>IF($N607=LeastSquares,C607,"")</f>
        <v/>
      </c>
      <c r="Q607" s="58" t="str">
        <f>IF($N607=LeastSquares,D607,"")</f>
        <v/>
      </c>
    </row>
    <row r="608" spans="1:17" x14ac:dyDescent="0.25">
      <c r="A608">
        <v>606</v>
      </c>
      <c r="B608" s="51">
        <f t="shared" si="73"/>
        <v>6</v>
      </c>
      <c r="C608" s="51">
        <f t="shared" si="74"/>
        <v>0</v>
      </c>
      <c r="D608" s="51">
        <f t="shared" si="75"/>
        <v>6</v>
      </c>
      <c r="E608" s="14">
        <f>Alfa*($B608*V$3+$C608*V$4+$D608*V$5)</f>
        <v>1.7999999999999998</v>
      </c>
      <c r="F608" s="14">
        <f>Alfa*($B608*W$3+$C608*W$4+$D608*W$5)</f>
        <v>2.0680851063829784</v>
      </c>
      <c r="G608" s="14">
        <f>Alfa*($B608*X$3+$C608*X$4+$D608*X$5)</f>
        <v>1.3710638297872342</v>
      </c>
      <c r="H608" s="14">
        <f>Alfa*($B608*Y$3+$C608*Y$4+$D608*Y$5)</f>
        <v>1.2599999999999998</v>
      </c>
      <c r="I608" s="19">
        <f t="shared" si="76"/>
        <v>21.424270863032188</v>
      </c>
      <c r="J608" s="22">
        <f t="shared" si="77"/>
        <v>0.28237355208441084</v>
      </c>
      <c r="K608" s="22">
        <f t="shared" si="78"/>
        <v>0.36919167496448757</v>
      </c>
      <c r="L608" s="22">
        <f t="shared" si="79"/>
        <v>0.18388207895727557</v>
      </c>
      <c r="M608" s="22">
        <f t="shared" si="80"/>
        <v>0.16455269399382616</v>
      </c>
      <c r="N608" s="23">
        <f>SUM((J608-AandeelFiets)^2,(K608-AandeelAuto)^2,(L608-AandeelBus)^2,(M608-AandeelTrein)^2)</f>
        <v>4.9421112644720329E-2</v>
      </c>
      <c r="O608" s="58" t="str">
        <f>IF($N608=LeastSquares,B608,"")</f>
        <v/>
      </c>
      <c r="P608" s="58" t="str">
        <f>IF($N608=LeastSquares,C608,"")</f>
        <v/>
      </c>
      <c r="Q608" s="58" t="str">
        <f>IF($N608=LeastSquares,D608,"")</f>
        <v/>
      </c>
    </row>
    <row r="609" spans="1:17" x14ac:dyDescent="0.25">
      <c r="A609">
        <v>607</v>
      </c>
      <c r="B609" s="51">
        <f t="shared" si="73"/>
        <v>6</v>
      </c>
      <c r="C609" s="51">
        <f t="shared" si="74"/>
        <v>0</v>
      </c>
      <c r="D609" s="51">
        <f t="shared" si="75"/>
        <v>7</v>
      </c>
      <c r="E609" s="14">
        <f>Alfa*($B609*V$3+$C609*V$4+$D609*V$5)</f>
        <v>1.7999999999999998</v>
      </c>
      <c r="F609" s="14">
        <f>Alfa*($B609*W$3+$C609*W$4+$D609*W$5)</f>
        <v>2.3680851063829786</v>
      </c>
      <c r="G609" s="14">
        <f>Alfa*($B609*X$3+$C609*X$4+$D609*X$5)</f>
        <v>1.4910638297872341</v>
      </c>
      <c r="H609" s="14">
        <f>Alfa*($B609*Y$3+$C609*Y$4+$D609*Y$5)</f>
        <v>1.4699999999999998</v>
      </c>
      <c r="I609" s="19">
        <f t="shared" si="76"/>
        <v>25.517628466645029</v>
      </c>
      <c r="J609" s="22">
        <f t="shared" si="77"/>
        <v>0.23707718263555125</v>
      </c>
      <c r="K609" s="22">
        <f t="shared" si="78"/>
        <v>0.41841378520123162</v>
      </c>
      <c r="L609" s="22">
        <f t="shared" si="79"/>
        <v>0.17406861891134409</v>
      </c>
      <c r="M609" s="22">
        <f t="shared" si="80"/>
        <v>0.17044041325187309</v>
      </c>
      <c r="N609" s="23">
        <f>SUM((J609-AandeelFiets)^2,(K609-AandeelAuto)^2,(L609-AandeelBus)^2,(M609-AandeelTrein)^2)</f>
        <v>2.4846698135240763E-2</v>
      </c>
      <c r="O609" s="58" t="str">
        <f>IF($N609=LeastSquares,B609,"")</f>
        <v/>
      </c>
      <c r="P609" s="58" t="str">
        <f>IF($N609=LeastSquares,C609,"")</f>
        <v/>
      </c>
      <c r="Q609" s="58" t="str">
        <f>IF($N609=LeastSquares,D609,"")</f>
        <v/>
      </c>
    </row>
    <row r="610" spans="1:17" x14ac:dyDescent="0.25">
      <c r="A610">
        <v>608</v>
      </c>
      <c r="B610" s="51">
        <f t="shared" si="73"/>
        <v>6</v>
      </c>
      <c r="C610" s="51">
        <f t="shared" si="74"/>
        <v>0</v>
      </c>
      <c r="D610" s="51">
        <f t="shared" si="75"/>
        <v>8</v>
      </c>
      <c r="E610" s="14">
        <f>Alfa*($B610*V$3+$C610*V$4+$D610*V$5)</f>
        <v>1.7999999999999998</v>
      </c>
      <c r="F610" s="14">
        <f>Alfa*($B610*W$3+$C610*W$4+$D610*W$5)</f>
        <v>2.6680851063829785</v>
      </c>
      <c r="G610" s="14">
        <f>Alfa*($B610*X$3+$C610*X$4+$D610*X$5)</f>
        <v>1.6110638297872342</v>
      </c>
      <c r="H610" s="14">
        <f>Alfa*($B610*Y$3+$C610*Y$4+$D610*Y$5)</f>
        <v>1.68</v>
      </c>
      <c r="I610" s="19">
        <f t="shared" si="76"/>
        <v>30.835684280343532</v>
      </c>
      <c r="J610" s="22">
        <f t="shared" si="77"/>
        <v>0.19618982375783836</v>
      </c>
      <c r="K610" s="22">
        <f t="shared" si="78"/>
        <v>0.46739175671962485</v>
      </c>
      <c r="L610" s="22">
        <f t="shared" si="79"/>
        <v>0.1624136553557726</v>
      </c>
      <c r="M610" s="22">
        <f t="shared" si="80"/>
        <v>0.17400476416676419</v>
      </c>
      <c r="N610" s="23">
        <f>SUM((J610-AandeelFiets)^2,(K610-AandeelAuto)^2,(L610-AandeelBus)^2,(M610-AandeelTrein)^2)</f>
        <v>9.5050803063412292E-3</v>
      </c>
      <c r="O610" s="58" t="str">
        <f>IF($N610=LeastSquares,B610,"")</f>
        <v/>
      </c>
      <c r="P610" s="58" t="str">
        <f>IF($N610=LeastSquares,C610,"")</f>
        <v/>
      </c>
      <c r="Q610" s="58" t="str">
        <f>IF($N610=LeastSquares,D610,"")</f>
        <v/>
      </c>
    </row>
    <row r="611" spans="1:17" x14ac:dyDescent="0.25">
      <c r="A611">
        <v>609</v>
      </c>
      <c r="B611" s="51">
        <f t="shared" si="73"/>
        <v>6</v>
      </c>
      <c r="C611" s="51">
        <f t="shared" si="74"/>
        <v>0</v>
      </c>
      <c r="D611" s="51">
        <f t="shared" si="75"/>
        <v>9</v>
      </c>
      <c r="E611" s="14">
        <f>Alfa*($B611*V$3+$C611*V$4+$D611*V$5)</f>
        <v>1.7999999999999998</v>
      </c>
      <c r="F611" s="14">
        <f>Alfa*($B611*W$3+$C611*W$4+$D611*W$5)</f>
        <v>2.9680851063829787</v>
      </c>
      <c r="G611" s="14">
        <f>Alfa*($B611*X$3+$C611*X$4+$D611*X$5)</f>
        <v>1.7310638297872343</v>
      </c>
      <c r="H611" s="14">
        <f>Alfa*($B611*Y$3+$C611*Y$4+$D611*Y$5)</f>
        <v>1.89</v>
      </c>
      <c r="I611" s="19">
        <f t="shared" si="76"/>
        <v>37.770304299993199</v>
      </c>
      <c r="J611" s="22">
        <f t="shared" si="77"/>
        <v>0.16016941289016923</v>
      </c>
      <c r="K611" s="22">
        <f t="shared" si="78"/>
        <v>0.51507740586229656</v>
      </c>
      <c r="L611" s="22">
        <f t="shared" si="79"/>
        <v>0.1494999286269493</v>
      </c>
      <c r="M611" s="22">
        <f t="shared" si="80"/>
        <v>0.17525325262058503</v>
      </c>
      <c r="N611" s="23">
        <f>SUM((J611-AandeelFiets)^2,(K611-AandeelAuto)^2,(L611-AandeelBus)^2,(M611-AandeelTrein)^2)</f>
        <v>2.4191355287332228E-3</v>
      </c>
      <c r="O611" s="58" t="str">
        <f>IF($N611=LeastSquares,B611,"")</f>
        <v/>
      </c>
      <c r="P611" s="58" t="str">
        <f>IF($N611=LeastSquares,C611,"")</f>
        <v/>
      </c>
      <c r="Q611" s="58" t="str">
        <f>IF($N611=LeastSquares,D611,"")</f>
        <v/>
      </c>
    </row>
    <row r="612" spans="1:17" x14ac:dyDescent="0.25">
      <c r="A612">
        <v>610</v>
      </c>
      <c r="B612" s="51">
        <f t="shared" si="73"/>
        <v>6</v>
      </c>
      <c r="C612" s="51">
        <f t="shared" si="74"/>
        <v>1</v>
      </c>
      <c r="D612" s="51">
        <f t="shared" si="75"/>
        <v>0</v>
      </c>
      <c r="E612" s="14">
        <f>Alfa*($B612*V$3+$C612*V$4+$D612*V$5)</f>
        <v>1.7999999999999998</v>
      </c>
      <c r="F612" s="14">
        <f>Alfa*($B612*W$3+$C612*W$4+$D612*W$5)</f>
        <v>0.56808510638297871</v>
      </c>
      <c r="G612" s="14">
        <f>Alfa*($B612*X$3+$C612*X$4+$D612*X$5)</f>
        <v>0.71106382978723415</v>
      </c>
      <c r="H612" s="14">
        <f>Alfa*($B612*Y$3+$C612*Y$4+$D612*Y$5)</f>
        <v>0.18</v>
      </c>
      <c r="I612" s="19">
        <f t="shared" si="76"/>
        <v>11.04790530607778</v>
      </c>
      <c r="J612" s="22">
        <f t="shared" si="77"/>
        <v>0.54758321118889886</v>
      </c>
      <c r="K612" s="22">
        <f t="shared" si="78"/>
        <v>0.15974831419498484</v>
      </c>
      <c r="L612" s="22">
        <f t="shared" si="79"/>
        <v>0.18430246948180495</v>
      </c>
      <c r="M612" s="22">
        <f t="shared" si="80"/>
        <v>0.10836600513431134</v>
      </c>
      <c r="N612" s="23">
        <f>SUM((J612-AandeelFiets)^2,(K612-AandeelAuto)^2,(L612-AandeelBus)^2,(M612-AandeelTrein)^2)</f>
        <v>0.30166633665262532</v>
      </c>
      <c r="O612" s="58" t="str">
        <f>IF($N612=LeastSquares,B612,"")</f>
        <v/>
      </c>
      <c r="P612" s="58" t="str">
        <f>IF($N612=LeastSquares,C612,"")</f>
        <v/>
      </c>
      <c r="Q612" s="58" t="str">
        <f>IF($N612=LeastSquares,D612,"")</f>
        <v/>
      </c>
    </row>
    <row r="613" spans="1:17" x14ac:dyDescent="0.25">
      <c r="A613">
        <v>611</v>
      </c>
      <c r="B613" s="51">
        <f t="shared" si="73"/>
        <v>6</v>
      </c>
      <c r="C613" s="51">
        <f t="shared" si="74"/>
        <v>1</v>
      </c>
      <c r="D613" s="51">
        <f t="shared" si="75"/>
        <v>1</v>
      </c>
      <c r="E613" s="14">
        <f>Alfa*($B613*V$3+$C613*V$4+$D613*V$5)</f>
        <v>1.7999999999999998</v>
      </c>
      <c r="F613" s="14">
        <f>Alfa*($B613*W$3+$C613*W$4+$D613*W$5)</f>
        <v>0.86808510638297876</v>
      </c>
      <c r="G613" s="14">
        <f>Alfa*($B613*X$3+$C613*X$4+$D613*X$5)</f>
        <v>0.83106382978723414</v>
      </c>
      <c r="H613" s="14">
        <f>Alfa*($B613*Y$3+$C613*Y$4+$D613*Y$5)</f>
        <v>0.38999999999999996</v>
      </c>
      <c r="I613" s="19">
        <f t="shared" si="76"/>
        <v>12.20473254407859</v>
      </c>
      <c r="J613" s="22">
        <f t="shared" si="77"/>
        <v>0.49568046186707071</v>
      </c>
      <c r="K613" s="22">
        <f t="shared" si="78"/>
        <v>0.19519842306693266</v>
      </c>
      <c r="L613" s="22">
        <f t="shared" si="79"/>
        <v>0.18810405971075778</v>
      </c>
      <c r="M613" s="22">
        <f t="shared" si="80"/>
        <v>0.12101705535523874</v>
      </c>
      <c r="N613" s="23">
        <f>SUM((J613-AandeelFiets)^2,(K613-AandeelAuto)^2,(L613-AandeelBus)^2,(M613-AandeelTrein)^2)</f>
        <v>0.23810975515840274</v>
      </c>
      <c r="O613" s="58" t="str">
        <f>IF($N613=LeastSquares,B613,"")</f>
        <v/>
      </c>
      <c r="P613" s="58" t="str">
        <f>IF($N613=LeastSquares,C613,"")</f>
        <v/>
      </c>
      <c r="Q613" s="58" t="str">
        <f>IF($N613=LeastSquares,D613,"")</f>
        <v/>
      </c>
    </row>
    <row r="614" spans="1:17" x14ac:dyDescent="0.25">
      <c r="A614">
        <v>612</v>
      </c>
      <c r="B614" s="51">
        <f t="shared" si="73"/>
        <v>6</v>
      </c>
      <c r="C614" s="51">
        <f t="shared" si="74"/>
        <v>1</v>
      </c>
      <c r="D614" s="51">
        <f t="shared" si="75"/>
        <v>2</v>
      </c>
      <c r="E614" s="14">
        <f>Alfa*($B614*V$3+$C614*V$4+$D614*V$5)</f>
        <v>1.7999999999999998</v>
      </c>
      <c r="F614" s="14">
        <f>Alfa*($B614*W$3+$C614*W$4+$D614*W$5)</f>
        <v>1.1680851063829787</v>
      </c>
      <c r="G614" s="14">
        <f>Alfa*($B614*X$3+$C614*X$4+$D614*X$5)</f>
        <v>0.95106382978723403</v>
      </c>
      <c r="H614" s="14">
        <f>Alfa*($B614*Y$3+$C614*Y$4+$D614*Y$5)</f>
        <v>0.6</v>
      </c>
      <c r="I614" s="19">
        <f t="shared" si="76"/>
        <v>13.676056911614266</v>
      </c>
      <c r="J614" s="22">
        <f t="shared" si="77"/>
        <v>0.44235319460211792</v>
      </c>
      <c r="K614" s="22">
        <f t="shared" si="78"/>
        <v>0.23514297941541257</v>
      </c>
      <c r="L614" s="22">
        <f t="shared" si="79"/>
        <v>0.18926960414743957</v>
      </c>
      <c r="M614" s="22">
        <f t="shared" si="80"/>
        <v>0.13323422183502989</v>
      </c>
      <c r="N614" s="23">
        <f>SUM((J614-AandeelFiets)^2,(K614-AandeelAuto)^2,(L614-AandeelBus)^2,(M614-AandeelTrein)^2)</f>
        <v>0.17882589096090182</v>
      </c>
      <c r="O614" s="58" t="str">
        <f>IF($N614=LeastSquares,B614,"")</f>
        <v/>
      </c>
      <c r="P614" s="58" t="str">
        <f>IF($N614=LeastSquares,C614,"")</f>
        <v/>
      </c>
      <c r="Q614" s="58" t="str">
        <f>IF($N614=LeastSquares,D614,"")</f>
        <v/>
      </c>
    </row>
    <row r="615" spans="1:17" x14ac:dyDescent="0.25">
      <c r="A615">
        <v>613</v>
      </c>
      <c r="B615" s="51">
        <f t="shared" si="73"/>
        <v>6</v>
      </c>
      <c r="C615" s="51">
        <f t="shared" si="74"/>
        <v>1</v>
      </c>
      <c r="D615" s="51">
        <f t="shared" si="75"/>
        <v>3</v>
      </c>
      <c r="E615" s="14">
        <f>Alfa*($B615*V$3+$C615*V$4+$D615*V$5)</f>
        <v>1.7999999999999998</v>
      </c>
      <c r="F615" s="14">
        <f>Alfa*($B615*W$3+$C615*W$4+$D615*W$5)</f>
        <v>1.4680851063829785</v>
      </c>
      <c r="G615" s="14">
        <f>Alfa*($B615*X$3+$C615*X$4+$D615*X$5)</f>
        <v>1.0710638297872341</v>
      </c>
      <c r="H615" s="14">
        <f>Alfa*($B615*Y$3+$C615*Y$4+$D615*Y$5)</f>
        <v>0.80999999999999994</v>
      </c>
      <c r="I615" s="19">
        <f t="shared" si="76"/>
        <v>15.556952856212318</v>
      </c>
      <c r="J615" s="22">
        <f t="shared" si="77"/>
        <v>0.38887097751904254</v>
      </c>
      <c r="K615" s="22">
        <f t="shared" si="78"/>
        <v>0.27903374313803025</v>
      </c>
      <c r="L615" s="22">
        <f t="shared" si="79"/>
        <v>0.18759988828189314</v>
      </c>
      <c r="M615" s="22">
        <f t="shared" si="80"/>
        <v>0.14449539106103418</v>
      </c>
      <c r="N615" s="23">
        <f>SUM((J615-AandeelFiets)^2,(K615-AandeelAuto)^2,(L615-AandeelBus)^2,(M615-AandeelTrein)^2)</f>
        <v>0.1261373549520029</v>
      </c>
      <c r="O615" s="58" t="str">
        <f>IF($N615=LeastSquares,B615,"")</f>
        <v/>
      </c>
      <c r="P615" s="58" t="str">
        <f>IF($N615=LeastSquares,C615,"")</f>
        <v/>
      </c>
      <c r="Q615" s="58" t="str">
        <f>IF($N615=LeastSquares,D615,"")</f>
        <v/>
      </c>
    </row>
    <row r="616" spans="1:17" x14ac:dyDescent="0.25">
      <c r="A616">
        <v>614</v>
      </c>
      <c r="B616" s="51">
        <f t="shared" si="73"/>
        <v>6</v>
      </c>
      <c r="C616" s="51">
        <f t="shared" si="74"/>
        <v>1</v>
      </c>
      <c r="D616" s="51">
        <f t="shared" si="75"/>
        <v>4</v>
      </c>
      <c r="E616" s="14">
        <f>Alfa*($B616*V$3+$C616*V$4+$D616*V$5)</f>
        <v>1.7999999999999998</v>
      </c>
      <c r="F616" s="14">
        <f>Alfa*($B616*W$3+$C616*W$4+$D616*W$5)</f>
        <v>1.7680851063829786</v>
      </c>
      <c r="G616" s="14">
        <f>Alfa*($B616*X$3+$C616*X$4+$D616*X$5)</f>
        <v>1.1910638297872342</v>
      </c>
      <c r="H616" s="14">
        <f>Alfa*($B616*Y$3+$C616*Y$4+$D616*Y$5)</f>
        <v>1.02</v>
      </c>
      <c r="I616" s="19">
        <f t="shared" si="76"/>
        <v>17.973044249933469</v>
      </c>
      <c r="J616" s="22">
        <f t="shared" si="77"/>
        <v>0.33659559172538833</v>
      </c>
      <c r="K616" s="22">
        <f t="shared" si="78"/>
        <v>0.32602279152476249</v>
      </c>
      <c r="L616" s="22">
        <f t="shared" si="79"/>
        <v>0.18308417412409245</v>
      </c>
      <c r="M616" s="22">
        <f t="shared" si="80"/>
        <v>0.15429744262575681</v>
      </c>
      <c r="N616" s="23">
        <f>SUM((J616-AandeelFiets)^2,(K616-AandeelAuto)^2,(L616-AandeelBus)^2,(M616-AandeelTrein)^2)</f>
        <v>8.1932013284217647E-2</v>
      </c>
      <c r="O616" s="58" t="str">
        <f>IF($N616=LeastSquares,B616,"")</f>
        <v/>
      </c>
      <c r="P616" s="58" t="str">
        <f>IF($N616=LeastSquares,C616,"")</f>
        <v/>
      </c>
      <c r="Q616" s="58" t="str">
        <f>IF($N616=LeastSquares,D616,"")</f>
        <v/>
      </c>
    </row>
    <row r="617" spans="1:17" x14ac:dyDescent="0.25">
      <c r="A617">
        <v>615</v>
      </c>
      <c r="B617" s="51">
        <f t="shared" si="73"/>
        <v>6</v>
      </c>
      <c r="C617" s="51">
        <f t="shared" si="74"/>
        <v>1</v>
      </c>
      <c r="D617" s="51">
        <f t="shared" si="75"/>
        <v>5</v>
      </c>
      <c r="E617" s="14">
        <f>Alfa*($B617*V$3+$C617*V$4+$D617*V$5)</f>
        <v>1.7999999999999998</v>
      </c>
      <c r="F617" s="14">
        <f>Alfa*($B617*W$3+$C617*W$4+$D617*W$5)</f>
        <v>2.0680851063829784</v>
      </c>
      <c r="G617" s="14">
        <f>Alfa*($B617*X$3+$C617*X$4+$D617*X$5)</f>
        <v>1.3110638297872341</v>
      </c>
      <c r="H617" s="14">
        <f>Alfa*($B617*Y$3+$C617*Y$4+$D617*Y$5)</f>
        <v>1.2299999999999998</v>
      </c>
      <c r="I617" s="19">
        <f t="shared" si="76"/>
        <v>21.090657993665197</v>
      </c>
      <c r="J617" s="22">
        <f t="shared" si="77"/>
        <v>0.28684014819404974</v>
      </c>
      <c r="K617" s="22">
        <f t="shared" si="78"/>
        <v>0.37503156360467615</v>
      </c>
      <c r="L617" s="22">
        <f t="shared" si="79"/>
        <v>0.17591288755719386</v>
      </c>
      <c r="M617" s="22">
        <f t="shared" si="80"/>
        <v>0.16221540064408022</v>
      </c>
      <c r="N617" s="23">
        <f>SUM((J617-AandeelFiets)^2,(K617-AandeelAuto)^2,(L617-AandeelBus)^2,(M617-AandeelTrein)^2)</f>
        <v>4.7396732959629199E-2</v>
      </c>
      <c r="O617" s="58" t="str">
        <f>IF($N617=LeastSquares,B617,"")</f>
        <v/>
      </c>
      <c r="P617" s="58" t="str">
        <f>IF($N617=LeastSquares,C617,"")</f>
        <v/>
      </c>
      <c r="Q617" s="58" t="str">
        <f>IF($N617=LeastSquares,D617,"")</f>
        <v/>
      </c>
    </row>
    <row r="618" spans="1:17" x14ac:dyDescent="0.25">
      <c r="A618">
        <v>616</v>
      </c>
      <c r="B618" s="51">
        <f t="shared" si="73"/>
        <v>6</v>
      </c>
      <c r="C618" s="51">
        <f t="shared" si="74"/>
        <v>1</v>
      </c>
      <c r="D618" s="51">
        <f t="shared" si="75"/>
        <v>6</v>
      </c>
      <c r="E618" s="14">
        <f>Alfa*($B618*V$3+$C618*V$4+$D618*V$5)</f>
        <v>1.7999999999999998</v>
      </c>
      <c r="F618" s="14">
        <f>Alfa*($B618*W$3+$C618*W$4+$D618*W$5)</f>
        <v>2.3680851063829786</v>
      </c>
      <c r="G618" s="14">
        <f>Alfa*($B618*X$3+$C618*X$4+$D618*X$5)</f>
        <v>1.4310638297872342</v>
      </c>
      <c r="H618" s="14">
        <f>Alfa*($B618*Y$3+$C618*Y$4+$D618*Y$5)</f>
        <v>1.4399999999999997</v>
      </c>
      <c r="I618" s="19">
        <f t="shared" si="76"/>
        <v>25.130417779518972</v>
      </c>
      <c r="J618" s="22">
        <f t="shared" si="77"/>
        <v>0.24073007928039081</v>
      </c>
      <c r="K618" s="22">
        <f t="shared" si="78"/>
        <v>0.42486072494939703</v>
      </c>
      <c r="L618" s="22">
        <f t="shared" si="79"/>
        <v>0.16645751848308099</v>
      </c>
      <c r="M618" s="22">
        <f t="shared" si="80"/>
        <v>0.16795167728713106</v>
      </c>
      <c r="N618" s="23">
        <f>SUM((J618-AandeelFiets)^2,(K618-AandeelAuto)^2,(L618-AandeelBus)^2,(M618-AandeelTrein)^2)</f>
        <v>2.2884112470485329E-2</v>
      </c>
      <c r="O618" s="58" t="str">
        <f>IF($N618=LeastSquares,B618,"")</f>
        <v/>
      </c>
      <c r="P618" s="58" t="str">
        <f>IF($N618=LeastSquares,C618,"")</f>
        <v/>
      </c>
      <c r="Q618" s="58" t="str">
        <f>IF($N618=LeastSquares,D618,"")</f>
        <v/>
      </c>
    </row>
    <row r="619" spans="1:17" x14ac:dyDescent="0.25">
      <c r="A619">
        <v>617</v>
      </c>
      <c r="B619" s="51">
        <f t="shared" si="73"/>
        <v>6</v>
      </c>
      <c r="C619" s="51">
        <f t="shared" si="74"/>
        <v>1</v>
      </c>
      <c r="D619" s="51">
        <f t="shared" si="75"/>
        <v>7</v>
      </c>
      <c r="E619" s="14">
        <f>Alfa*($B619*V$3+$C619*V$4+$D619*V$5)</f>
        <v>1.7999999999999998</v>
      </c>
      <c r="F619" s="14">
        <f>Alfa*($B619*W$3+$C619*W$4+$D619*W$5)</f>
        <v>2.6680851063829785</v>
      </c>
      <c r="G619" s="14">
        <f>Alfa*($B619*X$3+$C619*X$4+$D619*X$5)</f>
        <v>1.5510638297872343</v>
      </c>
      <c r="H619" s="14">
        <f>Alfa*($B619*Y$3+$C619*Y$4+$D619*Y$5)</f>
        <v>1.6499999999999997</v>
      </c>
      <c r="I619" s="19">
        <f t="shared" si="76"/>
        <v>30.385456988957653</v>
      </c>
      <c r="J619" s="22">
        <f t="shared" si="77"/>
        <v>0.19909680695641474</v>
      </c>
      <c r="K619" s="22">
        <f t="shared" si="78"/>
        <v>0.47431719228968844</v>
      </c>
      <c r="L619" s="22">
        <f t="shared" si="79"/>
        <v>0.15522179092575075</v>
      </c>
      <c r="M619" s="22">
        <f t="shared" si="80"/>
        <v>0.17136420982814607</v>
      </c>
      <c r="N619" s="23">
        <f>SUM((J619-AandeelFiets)^2,(K619-AandeelAuto)^2,(L619-AandeelBus)^2,(M619-AandeelTrein)^2)</f>
        <v>7.9442313790102984E-3</v>
      </c>
      <c r="O619" s="58" t="str">
        <f>IF($N619=LeastSquares,B619,"")</f>
        <v/>
      </c>
      <c r="P619" s="58" t="str">
        <f>IF($N619=LeastSquares,C619,"")</f>
        <v/>
      </c>
      <c r="Q619" s="58" t="str">
        <f>IF($N619=LeastSquares,D619,"")</f>
        <v/>
      </c>
    </row>
    <row r="620" spans="1:17" x14ac:dyDescent="0.25">
      <c r="A620">
        <v>618</v>
      </c>
      <c r="B620" s="51">
        <f t="shared" si="73"/>
        <v>6</v>
      </c>
      <c r="C620" s="51">
        <f t="shared" si="74"/>
        <v>1</v>
      </c>
      <c r="D620" s="51">
        <f t="shared" si="75"/>
        <v>8</v>
      </c>
      <c r="E620" s="14">
        <f>Alfa*($B620*V$3+$C620*V$4+$D620*V$5)</f>
        <v>1.7999999999999998</v>
      </c>
      <c r="F620" s="14">
        <f>Alfa*($B620*W$3+$C620*W$4+$D620*W$5)</f>
        <v>2.9680851063829787</v>
      </c>
      <c r="G620" s="14">
        <f>Alfa*($B620*X$3+$C620*X$4+$D620*X$5)</f>
        <v>1.6710638297872342</v>
      </c>
      <c r="H620" s="14">
        <f>Alfa*($B620*Y$3+$C620*Y$4+$D620*Y$5)</f>
        <v>1.8599999999999997</v>
      </c>
      <c r="I620" s="19">
        <f t="shared" si="76"/>
        <v>37.245836639876913</v>
      </c>
      <c r="J620" s="22">
        <f t="shared" si="77"/>
        <v>0.16242479724394068</v>
      </c>
      <c r="K620" s="22">
        <f t="shared" si="78"/>
        <v>0.52233033575197285</v>
      </c>
      <c r="L620" s="22">
        <f t="shared" si="79"/>
        <v>0.14277628122525024</v>
      </c>
      <c r="M620" s="22">
        <f t="shared" si="80"/>
        <v>0.1724685857788362</v>
      </c>
      <c r="N620" s="23">
        <f>SUM((J620-AandeelFiets)^2,(K620-AandeelAuto)^2,(L620-AandeelBus)^2,(M620-AandeelTrein)^2)</f>
        <v>1.497218634169848E-3</v>
      </c>
      <c r="O620" s="58" t="str">
        <f>IF($N620=LeastSquares,B620,"")</f>
        <v/>
      </c>
      <c r="P620" s="58" t="str">
        <f>IF($N620=LeastSquares,C620,"")</f>
        <v/>
      </c>
      <c r="Q620" s="58" t="str">
        <f>IF($N620=LeastSquares,D620,"")</f>
        <v/>
      </c>
    </row>
    <row r="621" spans="1:17" x14ac:dyDescent="0.25">
      <c r="A621">
        <v>619</v>
      </c>
      <c r="B621" s="51">
        <f t="shared" si="73"/>
        <v>6</v>
      </c>
      <c r="C621" s="51">
        <f t="shared" si="74"/>
        <v>1</v>
      </c>
      <c r="D621" s="51">
        <f t="shared" si="75"/>
        <v>9</v>
      </c>
      <c r="E621" s="14">
        <f>Alfa*($B621*V$3+$C621*V$4+$D621*V$5)</f>
        <v>1.7999999999999998</v>
      </c>
      <c r="F621" s="14">
        <f>Alfa*($B621*W$3+$C621*W$4+$D621*W$5)</f>
        <v>3.2680851063829786</v>
      </c>
      <c r="G621" s="14">
        <f>Alfa*($B621*X$3+$C621*X$4+$D621*X$5)</f>
        <v>1.7910638297872341</v>
      </c>
      <c r="H621" s="14">
        <f>Alfa*($B621*Y$3+$C621*Y$4+$D621*Y$5)</f>
        <v>2.0699999999999998</v>
      </c>
      <c r="I621" s="19">
        <f t="shared" si="76"/>
        <v>46.231302333190037</v>
      </c>
      <c r="J621" s="22">
        <f t="shared" si="77"/>
        <v>0.13085609011861701</v>
      </c>
      <c r="K621" s="22">
        <f t="shared" si="78"/>
        <v>0.56803513660296145</v>
      </c>
      <c r="L621" s="22">
        <f t="shared" si="79"/>
        <v>0.12969194706108719</v>
      </c>
      <c r="M621" s="22">
        <f t="shared" si="80"/>
        <v>0.17141682621733448</v>
      </c>
      <c r="N621" s="23">
        <f>SUM((J621-AandeelFiets)^2,(K621-AandeelAuto)^2,(L621-AandeelBus)^2,(M621-AandeelTrein)^2)</f>
        <v>2.0817895918010462E-3</v>
      </c>
      <c r="O621" s="58" t="str">
        <f>IF($N621=LeastSquares,B621,"")</f>
        <v/>
      </c>
      <c r="P621" s="58" t="str">
        <f>IF($N621=LeastSquares,C621,"")</f>
        <v/>
      </c>
      <c r="Q621" s="58" t="str">
        <f>IF($N621=LeastSquares,D621,"")</f>
        <v/>
      </c>
    </row>
    <row r="622" spans="1:17" x14ac:dyDescent="0.25">
      <c r="A622">
        <v>620</v>
      </c>
      <c r="B622" s="51">
        <f t="shared" si="73"/>
        <v>6</v>
      </c>
      <c r="C622" s="51">
        <f t="shared" si="74"/>
        <v>2</v>
      </c>
      <c r="D622" s="51">
        <f t="shared" si="75"/>
        <v>0</v>
      </c>
      <c r="E622" s="14">
        <f>Alfa*($B622*V$3+$C622*V$4+$D622*V$5)</f>
        <v>1.7999999999999998</v>
      </c>
      <c r="F622" s="14">
        <f>Alfa*($B622*W$3+$C622*W$4+$D622*W$5)</f>
        <v>0.86808510638297876</v>
      </c>
      <c r="G622" s="14">
        <f>Alfa*($B622*X$3+$C622*X$4+$D622*X$5)</f>
        <v>0.77106382978723409</v>
      </c>
      <c r="H622" s="14">
        <f>Alfa*($B622*Y$3+$C622*Y$4+$D622*Y$5)</f>
        <v>0.36</v>
      </c>
      <c r="I622" s="19">
        <f t="shared" si="76"/>
        <v>12.027386525564005</v>
      </c>
      <c r="J622" s="22">
        <f t="shared" si="77"/>
        <v>0.50298936111802195</v>
      </c>
      <c r="K622" s="22">
        <f t="shared" si="78"/>
        <v>0.19807665958803114</v>
      </c>
      <c r="L622" s="22">
        <f t="shared" si="79"/>
        <v>0.1797618373233015</v>
      </c>
      <c r="M622" s="22">
        <f t="shared" si="80"/>
        <v>0.11917214197064532</v>
      </c>
      <c r="N622" s="23">
        <f>SUM((J622-AandeelFiets)^2,(K622-AandeelAuto)^2,(L622-AandeelBus)^2,(M622-AandeelTrein)^2)</f>
        <v>0.23997034333602887</v>
      </c>
      <c r="O622" s="58" t="str">
        <f>IF($N622=LeastSquares,B622,"")</f>
        <v/>
      </c>
      <c r="P622" s="58" t="str">
        <f>IF($N622=LeastSquares,C622,"")</f>
        <v/>
      </c>
      <c r="Q622" s="58" t="str">
        <f>IF($N622=LeastSquares,D622,"")</f>
        <v/>
      </c>
    </row>
    <row r="623" spans="1:17" x14ac:dyDescent="0.25">
      <c r="A623">
        <v>621</v>
      </c>
      <c r="B623" s="51">
        <f t="shared" si="73"/>
        <v>6</v>
      </c>
      <c r="C623" s="51">
        <f t="shared" si="74"/>
        <v>2</v>
      </c>
      <c r="D623" s="51">
        <f t="shared" si="75"/>
        <v>1</v>
      </c>
      <c r="E623" s="14">
        <f>Alfa*($B623*V$3+$C623*V$4+$D623*V$5)</f>
        <v>1.7999999999999998</v>
      </c>
      <c r="F623" s="14">
        <f>Alfa*($B623*W$3+$C623*W$4+$D623*W$5)</f>
        <v>1.1680851063829787</v>
      </c>
      <c r="G623" s="14">
        <f>Alfa*($B623*X$3+$C623*X$4+$D623*X$5)</f>
        <v>0.89106382978723409</v>
      </c>
      <c r="H623" s="14">
        <f>Alfa*($B623*Y$3+$C623*Y$4+$D623*Y$5)</f>
        <v>0.56999999999999995</v>
      </c>
      <c r="I623" s="19">
        <f t="shared" si="76"/>
        <v>13.471464877895153</v>
      </c>
      <c r="J623" s="22">
        <f t="shared" si="77"/>
        <v>0.44907124201018372</v>
      </c>
      <c r="K623" s="22">
        <f t="shared" si="78"/>
        <v>0.23871411149417485</v>
      </c>
      <c r="L623" s="22">
        <f t="shared" si="79"/>
        <v>0.18095445560613968</v>
      </c>
      <c r="M623" s="22">
        <f t="shared" si="80"/>
        <v>0.13126019088950167</v>
      </c>
      <c r="N623" s="23">
        <f>SUM((J623-AandeelFiets)^2,(K623-AandeelAuto)^2,(L623-AandeelBus)^2,(M623-AandeelTrein)^2)</f>
        <v>0.17932108478591632</v>
      </c>
      <c r="O623" s="58" t="str">
        <f>IF($N623=LeastSquares,B623,"")</f>
        <v/>
      </c>
      <c r="P623" s="58" t="str">
        <f>IF($N623=LeastSquares,C623,"")</f>
        <v/>
      </c>
      <c r="Q623" s="58" t="str">
        <f>IF($N623=LeastSquares,D623,"")</f>
        <v/>
      </c>
    </row>
    <row r="624" spans="1:17" x14ac:dyDescent="0.25">
      <c r="A624">
        <v>622</v>
      </c>
      <c r="B624" s="51">
        <f t="shared" si="73"/>
        <v>6</v>
      </c>
      <c r="C624" s="51">
        <f t="shared" si="74"/>
        <v>2</v>
      </c>
      <c r="D624" s="51">
        <f t="shared" si="75"/>
        <v>2</v>
      </c>
      <c r="E624" s="14">
        <f>Alfa*($B624*V$3+$C624*V$4+$D624*V$5)</f>
        <v>1.7999999999999998</v>
      </c>
      <c r="F624" s="14">
        <f>Alfa*($B624*W$3+$C624*W$4+$D624*W$5)</f>
        <v>1.4680851063829785</v>
      </c>
      <c r="G624" s="14">
        <f>Alfa*($B624*X$3+$C624*X$4+$D624*X$5)</f>
        <v>1.0110638297872341</v>
      </c>
      <c r="H624" s="14">
        <f>Alfa*($B624*Y$3+$C624*Y$4+$D624*Y$5)</f>
        <v>0.77999999999999992</v>
      </c>
      <c r="I624" s="19">
        <f t="shared" si="76"/>
        <v>15.320557938558332</v>
      </c>
      <c r="J624" s="22">
        <f t="shared" si="77"/>
        <v>0.39487122392503532</v>
      </c>
      <c r="K624" s="22">
        <f t="shared" si="78"/>
        <v>0.28333921027547609</v>
      </c>
      <c r="L624" s="22">
        <f t="shared" si="79"/>
        <v>0.1794010004321703</v>
      </c>
      <c r="M624" s="22">
        <f t="shared" si="80"/>
        <v>0.14238856536731834</v>
      </c>
      <c r="N624" s="23">
        <f>SUM((J624-AandeelFiets)^2,(K624-AandeelAuto)^2,(L624-AandeelBus)^2,(M624-AandeelTrein)^2)</f>
        <v>0.12551368560821408</v>
      </c>
      <c r="O624" s="58" t="str">
        <f>IF($N624=LeastSquares,B624,"")</f>
        <v/>
      </c>
      <c r="P624" s="58" t="str">
        <f>IF($N624=LeastSquares,C624,"")</f>
        <v/>
      </c>
      <c r="Q624" s="58" t="str">
        <f>IF($N624=LeastSquares,D624,"")</f>
        <v/>
      </c>
    </row>
    <row r="625" spans="1:17" x14ac:dyDescent="0.25">
      <c r="A625">
        <v>623</v>
      </c>
      <c r="B625" s="51">
        <f t="shared" si="73"/>
        <v>6</v>
      </c>
      <c r="C625" s="51">
        <f t="shared" si="74"/>
        <v>2</v>
      </c>
      <c r="D625" s="51">
        <f t="shared" si="75"/>
        <v>3</v>
      </c>
      <c r="E625" s="14">
        <f>Alfa*($B625*V$3+$C625*V$4+$D625*V$5)</f>
        <v>1.7999999999999998</v>
      </c>
      <c r="F625" s="14">
        <f>Alfa*($B625*W$3+$C625*W$4+$D625*W$5)</f>
        <v>1.7680851063829786</v>
      </c>
      <c r="G625" s="14">
        <f>Alfa*($B625*X$3+$C625*X$4+$D625*X$5)</f>
        <v>1.1310638297872342</v>
      </c>
      <c r="H625" s="14">
        <f>Alfa*($B625*Y$3+$C625*Y$4+$D625*Y$5)</f>
        <v>0.98999999999999988</v>
      </c>
      <c r="I625" s="19">
        <f t="shared" si="76"/>
        <v>17.699455499395103</v>
      </c>
      <c r="J625" s="22">
        <f t="shared" si="77"/>
        <v>0.34179850700038189</v>
      </c>
      <c r="K625" s="22">
        <f t="shared" si="78"/>
        <v>0.33106227808881739</v>
      </c>
      <c r="L625" s="22">
        <f t="shared" si="79"/>
        <v>0.17508739204872248</v>
      </c>
      <c r="M625" s="22">
        <f t="shared" si="80"/>
        <v>0.1520518228620783</v>
      </c>
      <c r="N625" s="23">
        <f>SUM((J625-AandeelFiets)^2,(K625-AandeelAuto)^2,(L625-AandeelBus)^2,(M625-AandeelTrein)^2)</f>
        <v>8.0546247365764045E-2</v>
      </c>
      <c r="O625" s="58" t="str">
        <f>IF($N625=LeastSquares,B625,"")</f>
        <v/>
      </c>
      <c r="P625" s="58" t="str">
        <f>IF($N625=LeastSquares,C625,"")</f>
        <v/>
      </c>
      <c r="Q625" s="58" t="str">
        <f>IF($N625=LeastSquares,D625,"")</f>
        <v/>
      </c>
    </row>
    <row r="626" spans="1:17" x14ac:dyDescent="0.25">
      <c r="A626">
        <v>624</v>
      </c>
      <c r="B626" s="51">
        <f t="shared" si="73"/>
        <v>6</v>
      </c>
      <c r="C626" s="51">
        <f t="shared" si="74"/>
        <v>2</v>
      </c>
      <c r="D626" s="51">
        <f t="shared" si="75"/>
        <v>4</v>
      </c>
      <c r="E626" s="14">
        <f>Alfa*($B626*V$3+$C626*V$4+$D626*V$5)</f>
        <v>1.7999999999999998</v>
      </c>
      <c r="F626" s="14">
        <f>Alfa*($B626*W$3+$C626*W$4+$D626*W$5)</f>
        <v>2.0680851063829784</v>
      </c>
      <c r="G626" s="14">
        <f>Alfa*($B626*X$3+$C626*X$4+$D626*X$5)</f>
        <v>1.2510638297872341</v>
      </c>
      <c r="H626" s="14">
        <f>Alfa*($B626*Y$3+$C626*Y$4+$D626*Y$5)</f>
        <v>1.2</v>
      </c>
      <c r="I626" s="19">
        <f t="shared" si="76"/>
        <v>20.773484896003005</v>
      </c>
      <c r="J626" s="22">
        <f t="shared" si="77"/>
        <v>0.29121967232262258</v>
      </c>
      <c r="K626" s="22">
        <f t="shared" si="78"/>
        <v>0.38075760925108948</v>
      </c>
      <c r="L626" s="22">
        <f t="shared" si="79"/>
        <v>0.1681979735961433</v>
      </c>
      <c r="M626" s="22">
        <f t="shared" si="80"/>
        <v>0.1598247448301448</v>
      </c>
      <c r="N626" s="23">
        <f>SUM((J626-AandeelFiets)^2,(K626-AandeelAuto)^2,(L626-AandeelBus)^2,(M626-AandeelTrein)^2)</f>
        <v>4.5660271157559995E-2</v>
      </c>
      <c r="O626" s="58" t="str">
        <f>IF($N626=LeastSquares,B626,"")</f>
        <v/>
      </c>
      <c r="P626" s="58" t="str">
        <f>IF($N626=LeastSquares,C626,"")</f>
        <v/>
      </c>
      <c r="Q626" s="58" t="str">
        <f>IF($N626=LeastSquares,D626,"")</f>
        <v/>
      </c>
    </row>
    <row r="627" spans="1:17" x14ac:dyDescent="0.25">
      <c r="A627">
        <v>625</v>
      </c>
      <c r="B627" s="51">
        <f t="shared" si="73"/>
        <v>6</v>
      </c>
      <c r="C627" s="51">
        <f t="shared" si="74"/>
        <v>2</v>
      </c>
      <c r="D627" s="51">
        <f t="shared" si="75"/>
        <v>5</v>
      </c>
      <c r="E627" s="14">
        <f>Alfa*($B627*V$3+$C627*V$4+$D627*V$5)</f>
        <v>1.7999999999999998</v>
      </c>
      <c r="F627" s="14">
        <f>Alfa*($B627*W$3+$C627*W$4+$D627*W$5)</f>
        <v>2.3680851063829786</v>
      </c>
      <c r="G627" s="14">
        <f>Alfa*($B627*X$3+$C627*X$4+$D627*X$5)</f>
        <v>1.371063829787234</v>
      </c>
      <c r="H627" s="14">
        <f>Alfa*($B627*Y$3+$C627*Y$4+$D627*Y$5)</f>
        <v>1.41</v>
      </c>
      <c r="I627" s="19">
        <f t="shared" si="76"/>
        <v>24.762069851009908</v>
      </c>
      <c r="J627" s="22">
        <f t="shared" si="77"/>
        <v>0.24431105722634947</v>
      </c>
      <c r="K627" s="22">
        <f t="shared" si="78"/>
        <v>0.43118073651876859</v>
      </c>
      <c r="L627" s="22">
        <f t="shared" si="79"/>
        <v>0.15909572544386755</v>
      </c>
      <c r="M627" s="22">
        <f t="shared" si="80"/>
        <v>0.16541248081101445</v>
      </c>
      <c r="N627" s="23">
        <f>SUM((J627-AandeelFiets)^2,(K627-AandeelAuto)^2,(L627-AandeelBus)^2,(M627-AandeelTrein)^2)</f>
        <v>2.119792129683196E-2</v>
      </c>
      <c r="O627" s="58" t="str">
        <f>IF($N627=LeastSquares,B627,"")</f>
        <v/>
      </c>
      <c r="P627" s="58" t="str">
        <f>IF($N627=LeastSquares,C627,"")</f>
        <v/>
      </c>
      <c r="Q627" s="58" t="str">
        <f>IF($N627=LeastSquares,D627,"")</f>
        <v/>
      </c>
    </row>
    <row r="628" spans="1:17" x14ac:dyDescent="0.25">
      <c r="A628">
        <v>626</v>
      </c>
      <c r="B628" s="51">
        <f t="shared" si="73"/>
        <v>6</v>
      </c>
      <c r="C628" s="51">
        <f t="shared" si="74"/>
        <v>2</v>
      </c>
      <c r="D628" s="51">
        <f t="shared" si="75"/>
        <v>6</v>
      </c>
      <c r="E628" s="14">
        <f>Alfa*($B628*V$3+$C628*V$4+$D628*V$5)</f>
        <v>1.7999999999999998</v>
      </c>
      <c r="F628" s="14">
        <f>Alfa*($B628*W$3+$C628*W$4+$D628*W$5)</f>
        <v>2.6680851063829785</v>
      </c>
      <c r="G628" s="14">
        <f>Alfa*($B628*X$3+$C628*X$4+$D628*X$5)</f>
        <v>1.4910638297872341</v>
      </c>
      <c r="H628" s="14">
        <f>Alfa*($B628*Y$3+$C628*Y$4+$D628*Y$5)</f>
        <v>1.6199999999999999</v>
      </c>
      <c r="I628" s="19">
        <f t="shared" si="76"/>
        <v>29.956900771499996</v>
      </c>
      <c r="J628" s="22">
        <f t="shared" si="77"/>
        <v>0.20194503799165964</v>
      </c>
      <c r="K628" s="22">
        <f t="shared" si="78"/>
        <v>0.48110265996384088</v>
      </c>
      <c r="L628" s="22">
        <f t="shared" si="79"/>
        <v>0.14827362746774853</v>
      </c>
      <c r="M628" s="22">
        <f t="shared" si="80"/>
        <v>0.16867867457675093</v>
      </c>
      <c r="N628" s="23">
        <f>SUM((J628-AandeelFiets)^2,(K628-AandeelAuto)^2,(L628-AandeelBus)^2,(M628-AandeelTrein)^2)</f>
        <v>6.6420463189408854E-3</v>
      </c>
      <c r="O628" s="58" t="str">
        <f>IF($N628=LeastSquares,B628,"")</f>
        <v/>
      </c>
      <c r="P628" s="58" t="str">
        <f>IF($N628=LeastSquares,C628,"")</f>
        <v/>
      </c>
      <c r="Q628" s="58" t="str">
        <f>IF($N628=LeastSquares,D628,"")</f>
        <v/>
      </c>
    </row>
    <row r="629" spans="1:17" x14ac:dyDescent="0.25">
      <c r="A629">
        <v>627</v>
      </c>
      <c r="B629" s="51">
        <f t="shared" si="73"/>
        <v>6</v>
      </c>
      <c r="C629" s="51">
        <f t="shared" si="74"/>
        <v>2</v>
      </c>
      <c r="D629" s="51">
        <f t="shared" si="75"/>
        <v>7</v>
      </c>
      <c r="E629" s="14">
        <f>Alfa*($B629*V$3+$C629*V$4+$D629*V$5)</f>
        <v>1.7999999999999998</v>
      </c>
      <c r="F629" s="14">
        <f>Alfa*($B629*W$3+$C629*W$4+$D629*W$5)</f>
        <v>2.9680851063829787</v>
      </c>
      <c r="G629" s="14">
        <f>Alfa*($B629*X$3+$C629*X$4+$D629*X$5)</f>
        <v>1.6110638297872342</v>
      </c>
      <c r="H629" s="14">
        <f>Alfa*($B629*Y$3+$C629*Y$4+$D629*Y$5)</f>
        <v>1.8299999999999998</v>
      </c>
      <c r="I629" s="19">
        <f t="shared" si="76"/>
        <v>36.746300679774833</v>
      </c>
      <c r="J629" s="22">
        <f t="shared" si="77"/>
        <v>0.16463282976788657</v>
      </c>
      <c r="K629" s="22">
        <f t="shared" si="78"/>
        <v>0.52943099026503837</v>
      </c>
      <c r="L629" s="22">
        <f t="shared" si="79"/>
        <v>0.13628953409515882</v>
      </c>
      <c r="M629" s="22">
        <f t="shared" si="80"/>
        <v>0.16964664587191625</v>
      </c>
      <c r="N629" s="23">
        <f>SUM((J629-AandeelFiets)^2,(K629-AandeelAuto)^2,(L629-AandeelBus)^2,(M629-AandeelTrein)^2)</f>
        <v>8.102973753929347E-4</v>
      </c>
      <c r="O629" s="58" t="str">
        <f>IF($N629=LeastSquares,B629,"")</f>
        <v/>
      </c>
      <c r="P629" s="58" t="str">
        <f>IF($N629=LeastSquares,C629,"")</f>
        <v/>
      </c>
      <c r="Q629" s="58" t="str">
        <f>IF($N629=LeastSquares,D629,"")</f>
        <v/>
      </c>
    </row>
    <row r="630" spans="1:17" x14ac:dyDescent="0.25">
      <c r="A630">
        <v>628</v>
      </c>
      <c r="B630" s="51">
        <f t="shared" si="73"/>
        <v>6</v>
      </c>
      <c r="C630" s="51">
        <f t="shared" si="74"/>
        <v>2</v>
      </c>
      <c r="D630" s="51">
        <f t="shared" si="75"/>
        <v>8</v>
      </c>
      <c r="E630" s="14">
        <f>Alfa*($B630*V$3+$C630*V$4+$D630*V$5)</f>
        <v>1.7999999999999998</v>
      </c>
      <c r="F630" s="14">
        <f>Alfa*($B630*W$3+$C630*W$4+$D630*W$5)</f>
        <v>3.2680851063829786</v>
      </c>
      <c r="G630" s="14">
        <f>Alfa*($B630*X$3+$C630*X$4+$D630*X$5)</f>
        <v>1.7310638297872343</v>
      </c>
      <c r="H630" s="14">
        <f>Alfa*($B630*Y$3+$C630*Y$4+$D630*Y$5)</f>
        <v>2.04</v>
      </c>
      <c r="I630" s="19">
        <f t="shared" si="76"/>
        <v>45.647918596525493</v>
      </c>
      <c r="J630" s="22">
        <f t="shared" si="77"/>
        <v>0.13252844051630902</v>
      </c>
      <c r="K630" s="22">
        <f t="shared" si="78"/>
        <v>0.57529466717383426</v>
      </c>
      <c r="L630" s="22">
        <f t="shared" si="79"/>
        <v>0.12370022491007809</v>
      </c>
      <c r="M630" s="22">
        <f t="shared" si="80"/>
        <v>0.16847666739977868</v>
      </c>
      <c r="N630" s="23">
        <f>SUM((J630-AandeelFiets)^2,(K630-AandeelAuto)^2,(L630-AandeelBus)^2,(M630-AandeelTrein)^2)</f>
        <v>2.1294835121664735E-3</v>
      </c>
      <c r="O630" s="58" t="str">
        <f>IF($N630=LeastSquares,B630,"")</f>
        <v/>
      </c>
      <c r="P630" s="58" t="str">
        <f>IF($N630=LeastSquares,C630,"")</f>
        <v/>
      </c>
      <c r="Q630" s="58" t="str">
        <f>IF($N630=LeastSquares,D630,"")</f>
        <v/>
      </c>
    </row>
    <row r="631" spans="1:17" x14ac:dyDescent="0.25">
      <c r="A631">
        <v>629</v>
      </c>
      <c r="B631" s="51">
        <f t="shared" si="73"/>
        <v>6</v>
      </c>
      <c r="C631" s="51">
        <f t="shared" si="74"/>
        <v>2</v>
      </c>
      <c r="D631" s="51">
        <f t="shared" si="75"/>
        <v>9</v>
      </c>
      <c r="E631" s="14">
        <f>Alfa*($B631*V$3+$C631*V$4+$D631*V$5)</f>
        <v>1.7999999999999998</v>
      </c>
      <c r="F631" s="14">
        <f>Alfa*($B631*W$3+$C631*W$4+$D631*W$5)</f>
        <v>3.5680851063829784</v>
      </c>
      <c r="G631" s="14">
        <f>Alfa*($B631*X$3+$C631*X$4+$D631*X$5)</f>
        <v>1.8510638297872339</v>
      </c>
      <c r="H631" s="14">
        <f>Alfa*($B631*Y$3+$C631*Y$4+$D631*Y$5)</f>
        <v>2.25</v>
      </c>
      <c r="I631" s="19">
        <f t="shared" si="76"/>
        <v>57.352619917904875</v>
      </c>
      <c r="J631" s="22">
        <f t="shared" si="77"/>
        <v>0.10548162356091965</v>
      </c>
      <c r="K631" s="22">
        <f t="shared" si="78"/>
        <v>0.61808244819043368</v>
      </c>
      <c r="L631" s="22">
        <f t="shared" si="79"/>
        <v>0.11100781267276945</v>
      </c>
      <c r="M631" s="22">
        <f t="shared" si="80"/>
        <v>0.16542811557587722</v>
      </c>
      <c r="N631" s="23">
        <f>SUM((J631-AandeelFiets)^2,(K631-AandeelAuto)^2,(L631-AandeelBus)^2,(M631-AandeelTrein)^2)</f>
        <v>8.9081645215710464E-3</v>
      </c>
      <c r="O631" s="58" t="str">
        <f>IF($N631=LeastSquares,B631,"")</f>
        <v/>
      </c>
      <c r="P631" s="58" t="str">
        <f>IF($N631=LeastSquares,C631,"")</f>
        <v/>
      </c>
      <c r="Q631" s="58" t="str">
        <f>IF($N631=LeastSquares,D631,"")</f>
        <v/>
      </c>
    </row>
    <row r="632" spans="1:17" x14ac:dyDescent="0.25">
      <c r="A632">
        <v>630</v>
      </c>
      <c r="B632" s="51">
        <f t="shared" si="73"/>
        <v>6</v>
      </c>
      <c r="C632" s="51">
        <f t="shared" si="74"/>
        <v>3</v>
      </c>
      <c r="D632" s="51">
        <f t="shared" si="75"/>
        <v>0</v>
      </c>
      <c r="E632" s="14">
        <f>Alfa*($B632*V$3+$C632*V$4+$D632*V$5)</f>
        <v>1.7999999999999998</v>
      </c>
      <c r="F632" s="14">
        <f>Alfa*($B632*W$3+$C632*W$4+$D632*W$5)</f>
        <v>1.1680851063829787</v>
      </c>
      <c r="G632" s="14">
        <f>Alfa*($B632*X$3+$C632*X$4+$D632*X$5)</f>
        <v>0.83106382978723414</v>
      </c>
      <c r="H632" s="14">
        <f>Alfa*($B632*Y$3+$C632*Y$4+$D632*Y$5)</f>
        <v>0.53999999999999992</v>
      </c>
      <c r="I632" s="19">
        <f t="shared" si="76"/>
        <v>13.277242834674716</v>
      </c>
      <c r="J632" s="22">
        <f t="shared" si="77"/>
        <v>0.45564034187984759</v>
      </c>
      <c r="K632" s="22">
        <f t="shared" si="78"/>
        <v>0.24220606709499184</v>
      </c>
      <c r="L632" s="22">
        <f t="shared" si="79"/>
        <v>0.17290937341520968</v>
      </c>
      <c r="M632" s="22">
        <f t="shared" si="80"/>
        <v>0.12924421760995075</v>
      </c>
      <c r="N632" s="23">
        <f>SUM((J632-AandeelFiets)^2,(K632-AandeelAuto)^2,(L632-AandeelBus)^2,(M632-AandeelTrein)^2)</f>
        <v>0.18007282998798305</v>
      </c>
      <c r="O632" s="58" t="str">
        <f>IF($N632=LeastSquares,B632,"")</f>
        <v/>
      </c>
      <c r="P632" s="58" t="str">
        <f>IF($N632=LeastSquares,C632,"")</f>
        <v/>
      </c>
      <c r="Q632" s="58" t="str">
        <f>IF($N632=LeastSquares,D632,"")</f>
        <v/>
      </c>
    </row>
    <row r="633" spans="1:17" x14ac:dyDescent="0.25">
      <c r="A633">
        <v>631</v>
      </c>
      <c r="B633" s="51">
        <f t="shared" si="73"/>
        <v>6</v>
      </c>
      <c r="C633" s="51">
        <f t="shared" si="74"/>
        <v>3</v>
      </c>
      <c r="D633" s="51">
        <f t="shared" si="75"/>
        <v>1</v>
      </c>
      <c r="E633" s="14">
        <f>Alfa*($B633*V$3+$C633*V$4+$D633*V$5)</f>
        <v>1.7999999999999998</v>
      </c>
      <c r="F633" s="14">
        <f>Alfa*($B633*W$3+$C633*W$4+$D633*W$5)</f>
        <v>1.4680851063829785</v>
      </c>
      <c r="G633" s="14">
        <f>Alfa*($B633*X$3+$C633*X$4+$D633*X$5)</f>
        <v>0.95106382978723403</v>
      </c>
      <c r="H633" s="14">
        <f>Alfa*($B633*Y$3+$C633*Y$4+$D633*Y$5)</f>
        <v>0.75</v>
      </c>
      <c r="I633" s="19">
        <f t="shared" si="76"/>
        <v>15.0960241462755</v>
      </c>
      <c r="J633" s="22">
        <f t="shared" si="77"/>
        <v>0.40074442156384055</v>
      </c>
      <c r="K633" s="22">
        <f t="shared" si="78"/>
        <v>0.2875535137748032</v>
      </c>
      <c r="L633" s="22">
        <f t="shared" si="79"/>
        <v>0.17146646381045394</v>
      </c>
      <c r="M633" s="22">
        <f t="shared" si="80"/>
        <v>0.14023560085090234</v>
      </c>
      <c r="N633" s="23">
        <f>SUM((J633-AandeelFiets)^2,(K633-AandeelAuto)^2,(L633-AandeelBus)^2,(M633-AandeelTrein)^2)</f>
        <v>0.1251605745856614</v>
      </c>
      <c r="O633" s="58" t="str">
        <f>IF($N633=LeastSquares,B633,"")</f>
        <v/>
      </c>
      <c r="P633" s="58" t="str">
        <f>IF($N633=LeastSquares,C633,"")</f>
        <v/>
      </c>
      <c r="Q633" s="58" t="str">
        <f>IF($N633=LeastSquares,D633,"")</f>
        <v/>
      </c>
    </row>
    <row r="634" spans="1:17" x14ac:dyDescent="0.25">
      <c r="A634">
        <v>632</v>
      </c>
      <c r="B634" s="51">
        <f t="shared" si="73"/>
        <v>6</v>
      </c>
      <c r="C634" s="51">
        <f t="shared" si="74"/>
        <v>3</v>
      </c>
      <c r="D634" s="51">
        <f t="shared" si="75"/>
        <v>2</v>
      </c>
      <c r="E634" s="14">
        <f>Alfa*($B634*V$3+$C634*V$4+$D634*V$5)</f>
        <v>1.7999999999999998</v>
      </c>
      <c r="F634" s="14">
        <f>Alfa*($B634*W$3+$C634*W$4+$D634*W$5)</f>
        <v>1.7680851063829786</v>
      </c>
      <c r="G634" s="14">
        <f>Alfa*($B634*X$3+$C634*X$4+$D634*X$5)</f>
        <v>1.0710638297872341</v>
      </c>
      <c r="H634" s="14">
        <f>Alfa*($B634*Y$3+$C634*Y$4+$D634*Y$5)</f>
        <v>0.95999999999999985</v>
      </c>
      <c r="I634" s="19">
        <f t="shared" si="76"/>
        <v>17.439448614229558</v>
      </c>
      <c r="J634" s="22">
        <f t="shared" si="77"/>
        <v>0.34689442299665313</v>
      </c>
      <c r="K634" s="22">
        <f t="shared" si="78"/>
        <v>0.33599812632724441</v>
      </c>
      <c r="L634" s="22">
        <f t="shared" si="79"/>
        <v>0.16734947774958894</v>
      </c>
      <c r="M634" s="22">
        <f t="shared" si="80"/>
        <v>0.14975797292651372</v>
      </c>
      <c r="N634" s="23">
        <f>SUM((J634-AandeelFiets)^2,(K634-AandeelAuto)^2,(L634-AandeelBus)^2,(M634-AandeelTrein)^2)</f>
        <v>7.9435310984501753E-2</v>
      </c>
      <c r="O634" s="58" t="str">
        <f>IF($N634=LeastSquares,B634,"")</f>
        <v/>
      </c>
      <c r="P634" s="58" t="str">
        <f>IF($N634=LeastSquares,C634,"")</f>
        <v/>
      </c>
      <c r="Q634" s="58" t="str">
        <f>IF($N634=LeastSquares,D634,"")</f>
        <v/>
      </c>
    </row>
    <row r="635" spans="1:17" x14ac:dyDescent="0.25">
      <c r="A635">
        <v>633</v>
      </c>
      <c r="B635" s="51">
        <f t="shared" si="73"/>
        <v>6</v>
      </c>
      <c r="C635" s="51">
        <f t="shared" si="74"/>
        <v>3</v>
      </c>
      <c r="D635" s="51">
        <f t="shared" si="75"/>
        <v>3</v>
      </c>
      <c r="E635" s="14">
        <f>Alfa*($B635*V$3+$C635*V$4+$D635*V$5)</f>
        <v>1.7999999999999998</v>
      </c>
      <c r="F635" s="14">
        <f>Alfa*($B635*W$3+$C635*W$4+$D635*W$5)</f>
        <v>2.0680851063829784</v>
      </c>
      <c r="G635" s="14">
        <f>Alfa*($B635*X$3+$C635*X$4+$D635*X$5)</f>
        <v>1.1910638297872342</v>
      </c>
      <c r="H635" s="14">
        <f>Alfa*($B635*Y$3+$C635*Y$4+$D635*Y$5)</f>
        <v>1.1699999999999997</v>
      </c>
      <c r="I635" s="19">
        <f t="shared" si="76"/>
        <v>20.471882510752</v>
      </c>
      <c r="J635" s="22">
        <f t="shared" si="77"/>
        <v>0.29551007149614211</v>
      </c>
      <c r="K635" s="22">
        <f t="shared" si="78"/>
        <v>0.3863671277256257</v>
      </c>
      <c r="L635" s="22">
        <f t="shared" si="79"/>
        <v>0.16073655958442504</v>
      </c>
      <c r="M635" s="22">
        <f t="shared" si="80"/>
        <v>0.15738624119380729</v>
      </c>
      <c r="N635" s="23">
        <f>SUM((J635-AandeelFiets)^2,(K635-AandeelAuto)^2,(L635-AandeelBus)^2,(M635-AandeelTrein)^2)</f>
        <v>4.4194793957600773E-2</v>
      </c>
      <c r="O635" s="58" t="str">
        <f>IF($N635=LeastSquares,B635,"")</f>
        <v/>
      </c>
      <c r="P635" s="58" t="str">
        <f>IF($N635=LeastSquares,C635,"")</f>
        <v/>
      </c>
      <c r="Q635" s="58" t="str">
        <f>IF($N635=LeastSquares,D635,"")</f>
        <v/>
      </c>
    </row>
    <row r="636" spans="1:17" x14ac:dyDescent="0.25">
      <c r="A636">
        <v>634</v>
      </c>
      <c r="B636" s="51">
        <f t="shared" si="73"/>
        <v>6</v>
      </c>
      <c r="C636" s="51">
        <f t="shared" si="74"/>
        <v>3</v>
      </c>
      <c r="D636" s="51">
        <f t="shared" si="75"/>
        <v>4</v>
      </c>
      <c r="E636" s="14">
        <f>Alfa*($B636*V$3+$C636*V$4+$D636*V$5)</f>
        <v>1.7999999999999998</v>
      </c>
      <c r="F636" s="14">
        <f>Alfa*($B636*W$3+$C636*W$4+$D636*W$5)</f>
        <v>2.3680851063829786</v>
      </c>
      <c r="G636" s="14">
        <f>Alfa*($B636*X$3+$C636*X$4+$D636*X$5)</f>
        <v>1.3110638297872341</v>
      </c>
      <c r="H636" s="14">
        <f>Alfa*($B636*Y$3+$C636*Y$4+$D636*Y$5)</f>
        <v>1.38</v>
      </c>
      <c r="I636" s="19">
        <f t="shared" si="76"/>
        <v>24.411595156142198</v>
      </c>
      <c r="J636" s="22">
        <f t="shared" si="77"/>
        <v>0.24781860528646338</v>
      </c>
      <c r="K636" s="22">
        <f t="shared" si="78"/>
        <v>0.43737115283927797</v>
      </c>
      <c r="L636" s="22">
        <f t="shared" si="79"/>
        <v>0.15198181537978503</v>
      </c>
      <c r="M636" s="22">
        <f t="shared" si="80"/>
        <v>0.1628284264944736</v>
      </c>
      <c r="N636" s="23">
        <f>SUM((J636-AandeelFiets)^2,(K636-AandeelAuto)^2,(L636-AandeelBus)^2,(M636-AandeelTrein)^2)</f>
        <v>1.9771829052904973E-2</v>
      </c>
      <c r="O636" s="58" t="str">
        <f>IF($N636=LeastSquares,B636,"")</f>
        <v/>
      </c>
      <c r="P636" s="58" t="str">
        <f>IF($N636=LeastSquares,C636,"")</f>
        <v/>
      </c>
      <c r="Q636" s="58" t="str">
        <f>IF($N636=LeastSquares,D636,"")</f>
        <v/>
      </c>
    </row>
    <row r="637" spans="1:17" x14ac:dyDescent="0.25">
      <c r="A637">
        <v>635</v>
      </c>
      <c r="B637" s="51">
        <f t="shared" si="73"/>
        <v>6</v>
      </c>
      <c r="C637" s="51">
        <f t="shared" si="74"/>
        <v>3</v>
      </c>
      <c r="D637" s="51">
        <f t="shared" si="75"/>
        <v>5</v>
      </c>
      <c r="E637" s="14">
        <f>Alfa*($B637*V$3+$C637*V$4+$D637*V$5)</f>
        <v>1.7999999999999998</v>
      </c>
      <c r="F637" s="14">
        <f>Alfa*($B637*W$3+$C637*W$4+$D637*W$5)</f>
        <v>2.6680851063829785</v>
      </c>
      <c r="G637" s="14">
        <f>Alfa*($B637*X$3+$C637*X$4+$D637*X$5)</f>
        <v>1.4310638297872342</v>
      </c>
      <c r="H637" s="14">
        <f>Alfa*($B637*Y$3+$C637*Y$4+$D637*Y$5)</f>
        <v>1.5899999999999999</v>
      </c>
      <c r="I637" s="19">
        <f t="shared" si="76"/>
        <v>29.548888020202874</v>
      </c>
      <c r="J637" s="22">
        <f t="shared" si="77"/>
        <v>0.20473350673219037</v>
      </c>
      <c r="K637" s="22">
        <f t="shared" si="78"/>
        <v>0.48774575326109121</v>
      </c>
      <c r="L637" s="22">
        <f t="shared" si="79"/>
        <v>0.14156698482737376</v>
      </c>
      <c r="M637" s="22">
        <f t="shared" si="80"/>
        <v>0.16595375517934477</v>
      </c>
      <c r="N637" s="23">
        <f>SUM((J637-AandeelFiets)^2,(K637-AandeelAuto)^2,(L637-AandeelBus)^2,(M637-AandeelTrein)^2)</f>
        <v>5.5825897622238012E-3</v>
      </c>
      <c r="O637" s="58" t="str">
        <f>IF($N637=LeastSquares,B637,"")</f>
        <v/>
      </c>
      <c r="P637" s="58" t="str">
        <f>IF($N637=LeastSquares,C637,"")</f>
        <v/>
      </c>
      <c r="Q637" s="58" t="str">
        <f>IF($N637=LeastSquares,D637,"")</f>
        <v/>
      </c>
    </row>
    <row r="638" spans="1:17" x14ac:dyDescent="0.25">
      <c r="A638">
        <v>636</v>
      </c>
      <c r="B638" s="51">
        <f t="shared" si="73"/>
        <v>6</v>
      </c>
      <c r="C638" s="51">
        <f t="shared" si="74"/>
        <v>3</v>
      </c>
      <c r="D638" s="51">
        <f t="shared" si="75"/>
        <v>6</v>
      </c>
      <c r="E638" s="14">
        <f>Alfa*($B638*V$3+$C638*V$4+$D638*V$5)</f>
        <v>1.7999999999999998</v>
      </c>
      <c r="F638" s="14">
        <f>Alfa*($B638*W$3+$C638*W$4+$D638*W$5)</f>
        <v>2.9680851063829787</v>
      </c>
      <c r="G638" s="14">
        <f>Alfa*($B638*X$3+$C638*X$4+$D638*X$5)</f>
        <v>1.5510638297872343</v>
      </c>
      <c r="H638" s="14">
        <f>Alfa*($B638*Y$3+$C638*Y$4+$D638*Y$5)</f>
        <v>1.7999999999999996</v>
      </c>
      <c r="I638" s="19">
        <f t="shared" si="76"/>
        <v>36.270410338219307</v>
      </c>
      <c r="J638" s="22">
        <f t="shared" si="77"/>
        <v>0.16679291488572531</v>
      </c>
      <c r="K638" s="22">
        <f t="shared" si="78"/>
        <v>0.5363774541301527</v>
      </c>
      <c r="L638" s="22">
        <f t="shared" si="79"/>
        <v>0.1300367160983967</v>
      </c>
      <c r="M638" s="22">
        <f t="shared" si="80"/>
        <v>0.16679291488572531</v>
      </c>
      <c r="N638" s="23">
        <f>SUM((J638-AandeelFiets)^2,(K638-AandeelAuto)^2,(L638-AandeelBus)^2,(M638-AandeelTrein)^2)</f>
        <v>3.4273851359082263E-4</v>
      </c>
      <c r="O638" s="58" t="str">
        <f>IF($N638=LeastSquares,B638,"")</f>
        <v/>
      </c>
      <c r="P638" s="58" t="str">
        <f>IF($N638=LeastSquares,C638,"")</f>
        <v/>
      </c>
      <c r="Q638" s="58" t="str">
        <f>IF($N638=LeastSquares,D638,"")</f>
        <v/>
      </c>
    </row>
    <row r="639" spans="1:17" x14ac:dyDescent="0.25">
      <c r="A639">
        <v>637</v>
      </c>
      <c r="B639" s="51">
        <f t="shared" si="73"/>
        <v>6</v>
      </c>
      <c r="C639" s="51">
        <f t="shared" si="74"/>
        <v>3</v>
      </c>
      <c r="D639" s="51">
        <f t="shared" si="75"/>
        <v>7</v>
      </c>
      <c r="E639" s="14">
        <f>Alfa*($B639*V$3+$C639*V$4+$D639*V$5)</f>
        <v>1.7999999999999998</v>
      </c>
      <c r="F639" s="14">
        <f>Alfa*($B639*W$3+$C639*W$4+$D639*W$5)</f>
        <v>3.2680851063829786</v>
      </c>
      <c r="G639" s="14">
        <f>Alfa*($B639*X$3+$C639*X$4+$D639*X$5)</f>
        <v>1.6710638297872342</v>
      </c>
      <c r="H639" s="14">
        <f>Alfa*($B639*Y$3+$C639*Y$4+$D639*Y$5)</f>
        <v>2.0099999999999998</v>
      </c>
      <c r="I639" s="19">
        <f t="shared" si="76"/>
        <v>45.091790994463338</v>
      </c>
      <c r="J639" s="22">
        <f t="shared" si="77"/>
        <v>0.134162944762069</v>
      </c>
      <c r="K639" s="22">
        <f t="shared" si="78"/>
        <v>0.58238991082414338</v>
      </c>
      <c r="L639" s="22">
        <f t="shared" si="79"/>
        <v>0.11793326300163486</v>
      </c>
      <c r="M639" s="22">
        <f t="shared" si="80"/>
        <v>0.16551388141215298</v>
      </c>
      <c r="N639" s="23">
        <f>SUM((J639-AandeelFiets)^2,(K639-AandeelAuto)^2,(L639-AandeelBus)^2,(M639-AandeelTrein)^2)</f>
        <v>2.3680751413701745E-3</v>
      </c>
      <c r="O639" s="58" t="str">
        <f>IF($N639=LeastSquares,B639,"")</f>
        <v/>
      </c>
      <c r="P639" s="58" t="str">
        <f>IF($N639=LeastSquares,C639,"")</f>
        <v/>
      </c>
      <c r="Q639" s="58" t="str">
        <f>IF($N639=LeastSquares,D639,"")</f>
        <v/>
      </c>
    </row>
    <row r="640" spans="1:17" x14ac:dyDescent="0.25">
      <c r="A640">
        <v>638</v>
      </c>
      <c r="B640" s="51">
        <f t="shared" si="73"/>
        <v>6</v>
      </c>
      <c r="C640" s="51">
        <f t="shared" si="74"/>
        <v>3</v>
      </c>
      <c r="D640" s="51">
        <f t="shared" si="75"/>
        <v>8</v>
      </c>
      <c r="E640" s="14">
        <f>Alfa*($B640*V$3+$C640*V$4+$D640*V$5)</f>
        <v>1.7999999999999998</v>
      </c>
      <c r="F640" s="14">
        <f>Alfa*($B640*W$3+$C640*W$4+$D640*W$5)</f>
        <v>3.5680851063829784</v>
      </c>
      <c r="G640" s="14">
        <f>Alfa*($B640*X$3+$C640*X$4+$D640*X$5)</f>
        <v>1.7910638297872341</v>
      </c>
      <c r="H640" s="14">
        <f>Alfa*($B640*Y$3+$C640*Y$4+$D640*Y$5)</f>
        <v>2.2199999999999998</v>
      </c>
      <c r="I640" s="19">
        <f t="shared" si="76"/>
        <v>56.701453674050462</v>
      </c>
      <c r="J640" s="22">
        <f t="shared" si="77"/>
        <v>0.10669298708265003</v>
      </c>
      <c r="K640" s="22">
        <f t="shared" si="78"/>
        <v>0.62518058060330162</v>
      </c>
      <c r="L640" s="22">
        <f t="shared" si="79"/>
        <v>0.10574380772013967</v>
      </c>
      <c r="M640" s="22">
        <f t="shared" si="80"/>
        <v>0.16238262459390881</v>
      </c>
      <c r="N640" s="23">
        <f>SUM((J640-AandeelFiets)^2,(K640-AandeelAuto)^2,(L640-AandeelBus)^2,(M640-AandeelTrein)^2)</f>
        <v>9.8688135026428914E-3</v>
      </c>
      <c r="O640" s="58" t="str">
        <f>IF($N640=LeastSquares,B640,"")</f>
        <v/>
      </c>
      <c r="P640" s="58" t="str">
        <f>IF($N640=LeastSquares,C640,"")</f>
        <v/>
      </c>
      <c r="Q640" s="58" t="str">
        <f>IF($N640=LeastSquares,D640,"")</f>
        <v/>
      </c>
    </row>
    <row r="641" spans="1:17" x14ac:dyDescent="0.25">
      <c r="A641">
        <v>639</v>
      </c>
      <c r="B641" s="51">
        <f t="shared" si="73"/>
        <v>6</v>
      </c>
      <c r="C641" s="51">
        <f t="shared" si="74"/>
        <v>3</v>
      </c>
      <c r="D641" s="51">
        <f t="shared" si="75"/>
        <v>9</v>
      </c>
      <c r="E641" s="14">
        <f>Alfa*($B641*V$3+$C641*V$4+$D641*V$5)</f>
        <v>1.7999999999999998</v>
      </c>
      <c r="F641" s="14">
        <f>Alfa*($B641*W$3+$C641*W$4+$D641*W$5)</f>
        <v>3.8680851063829786</v>
      </c>
      <c r="G641" s="14">
        <f>Alfa*($B641*X$3+$C641*X$4+$D641*X$5)</f>
        <v>1.911063829787234</v>
      </c>
      <c r="H641" s="14">
        <f>Alfa*($B641*Y$3+$C641*Y$4+$D641*Y$5)</f>
        <v>2.4299999999999997</v>
      </c>
      <c r="I641" s="19">
        <f t="shared" si="76"/>
        <v>72.019475656312068</v>
      </c>
      <c r="J641" s="22">
        <f t="shared" si="77"/>
        <v>8.4000159807921762E-2</v>
      </c>
      <c r="K641" s="22">
        <f t="shared" si="78"/>
        <v>0.66441290939123809</v>
      </c>
      <c r="L641" s="22">
        <f t="shared" si="79"/>
        <v>9.3867342085590846E-2</v>
      </c>
      <c r="M641" s="22">
        <f t="shared" si="80"/>
        <v>0.15771958871524938</v>
      </c>
      <c r="N641" s="23">
        <f>SUM((J641-AandeelFiets)^2,(K641-AandeelAuto)^2,(L641-AandeelBus)^2,(M641-AandeelTrein)^2)</f>
        <v>2.1174402433729794E-2</v>
      </c>
      <c r="O641" s="58" t="str">
        <f>IF($N641=LeastSquares,B641,"")</f>
        <v/>
      </c>
      <c r="P641" s="58" t="str">
        <f>IF($N641=LeastSquares,C641,"")</f>
        <v/>
      </c>
      <c r="Q641" s="58" t="str">
        <f>IF($N641=LeastSquares,D641,"")</f>
        <v/>
      </c>
    </row>
    <row r="642" spans="1:17" x14ac:dyDescent="0.25">
      <c r="A642">
        <v>640</v>
      </c>
      <c r="B642" s="51">
        <f t="shared" si="73"/>
        <v>6</v>
      </c>
      <c r="C642" s="51">
        <f t="shared" si="74"/>
        <v>4</v>
      </c>
      <c r="D642" s="51">
        <f t="shared" si="75"/>
        <v>0</v>
      </c>
      <c r="E642" s="14">
        <f>Alfa*($B642*V$3+$C642*V$4+$D642*V$5)</f>
        <v>1.7999999999999998</v>
      </c>
      <c r="F642" s="14">
        <f>Alfa*($B642*W$3+$C642*W$4+$D642*W$5)</f>
        <v>1.4680851063829785</v>
      </c>
      <c r="G642" s="14">
        <f>Alfa*($B642*X$3+$C642*X$4+$D642*X$5)</f>
        <v>0.89106382978723409</v>
      </c>
      <c r="H642" s="14">
        <f>Alfa*($B642*Y$3+$C642*Y$4+$D642*Y$5)</f>
        <v>0.72</v>
      </c>
      <c r="I642" s="19">
        <f t="shared" si="76"/>
        <v>14.882717055544374</v>
      </c>
      <c r="J642" s="22">
        <f t="shared" si="77"/>
        <v>0.40648810575614769</v>
      </c>
      <c r="K642" s="22">
        <f t="shared" si="78"/>
        <v>0.29167488510934497</v>
      </c>
      <c r="L642" s="22">
        <f t="shared" si="79"/>
        <v>0.16379546719183277</v>
      </c>
      <c r="M642" s="22">
        <f t="shared" si="80"/>
        <v>0.13804154194267462</v>
      </c>
      <c r="N642" s="23">
        <f>SUM((J642-AandeelFiets)^2,(K642-AandeelAuto)^2,(L642-AandeelBus)^2,(M642-AandeelTrein)^2)</f>
        <v>0.12505870597420726</v>
      </c>
      <c r="O642" s="58" t="str">
        <f>IF($N642=LeastSquares,B642,"")</f>
        <v/>
      </c>
      <c r="P642" s="58" t="str">
        <f>IF($N642=LeastSquares,C642,"")</f>
        <v/>
      </c>
      <c r="Q642" s="58" t="str">
        <f>IF($N642=LeastSquares,D642,"")</f>
        <v/>
      </c>
    </row>
    <row r="643" spans="1:17" x14ac:dyDescent="0.25">
      <c r="A643">
        <v>641</v>
      </c>
      <c r="B643" s="51">
        <f t="shared" ref="B643:B706" si="81">INT(A643/100)</f>
        <v>6</v>
      </c>
      <c r="C643" s="51">
        <f t="shared" ref="C643:C706" si="82">INT((A643-100*B643)/10)</f>
        <v>4</v>
      </c>
      <c r="D643" s="51">
        <f t="shared" ref="D643:D706" si="83">A643-100*B643-10*C643</f>
        <v>1</v>
      </c>
      <c r="E643" s="14">
        <f>Alfa*($B643*V$3+$C643*V$4+$D643*V$5)</f>
        <v>1.7999999999999998</v>
      </c>
      <c r="F643" s="14">
        <f>Alfa*($B643*W$3+$C643*W$4+$D643*W$5)</f>
        <v>1.7680851063829786</v>
      </c>
      <c r="G643" s="14">
        <f>Alfa*($B643*X$3+$C643*X$4+$D643*X$5)</f>
        <v>1.0110638297872341</v>
      </c>
      <c r="H643" s="14">
        <f>Alfa*($B643*Y$3+$C643*Y$4+$D643*Y$5)</f>
        <v>0.92999999999999983</v>
      </c>
      <c r="I643" s="19">
        <f t="shared" ref="I643:I706" si="84">EXP(E643)+EXP(F643)+EXP(G643)+EXP(H643)</f>
        <v>17.192302121948583</v>
      </c>
      <c r="J643" s="22">
        <f t="shared" ref="J643:J706" si="85">EXP(E643)/$I643</f>
        <v>0.35188117458043339</v>
      </c>
      <c r="K643" s="22">
        <f t="shared" ref="K643:K706" si="86">EXP(F643)/$I643</f>
        <v>0.34082823911526622</v>
      </c>
      <c r="L643" s="22">
        <f t="shared" ref="L643:L706" si="87">EXP(G643)/$I643</f>
        <v>0.1598694230627489</v>
      </c>
      <c r="M643" s="22">
        <f t="shared" ref="M643:M706" si="88">EXP(H643)/$I643</f>
        <v>0.14742116324155149</v>
      </c>
      <c r="N643" s="23">
        <f>SUM((J643-AandeelFiets)^2,(K643-AandeelAuto)^2,(L643-AandeelBus)^2,(M643-AandeelTrein)^2)</f>
        <v>7.8581385247930499E-2</v>
      </c>
      <c r="O643" s="58" t="str">
        <f>IF($N643=LeastSquares,B643,"")</f>
        <v/>
      </c>
      <c r="P643" s="58" t="str">
        <f>IF($N643=LeastSquares,C643,"")</f>
        <v/>
      </c>
      <c r="Q643" s="58" t="str">
        <f>IF($N643=LeastSquares,D643,"")</f>
        <v/>
      </c>
    </row>
    <row r="644" spans="1:17" x14ac:dyDescent="0.25">
      <c r="A644">
        <v>642</v>
      </c>
      <c r="B644" s="51">
        <f t="shared" si="81"/>
        <v>6</v>
      </c>
      <c r="C644" s="51">
        <f t="shared" si="82"/>
        <v>4</v>
      </c>
      <c r="D644" s="51">
        <f t="shared" si="83"/>
        <v>2</v>
      </c>
      <c r="E644" s="14">
        <f>Alfa*($B644*V$3+$C644*V$4+$D644*V$5)</f>
        <v>1.7999999999999998</v>
      </c>
      <c r="F644" s="14">
        <f>Alfa*($B644*W$3+$C644*W$4+$D644*W$5)</f>
        <v>2.0680851063829784</v>
      </c>
      <c r="G644" s="14">
        <f>Alfa*($B644*X$3+$C644*X$4+$D644*X$5)</f>
        <v>1.131063829787234</v>
      </c>
      <c r="H644" s="14">
        <f>Alfa*($B644*Y$3+$C644*Y$4+$D644*Y$5)</f>
        <v>1.1399999999999999</v>
      </c>
      <c r="I644" s="19">
        <f t="shared" si="84"/>
        <v>20.185029778486328</v>
      </c>
      <c r="J644" s="22">
        <f t="shared" si="85"/>
        <v>0.29970961305495813</v>
      </c>
      <c r="K644" s="22">
        <f t="shared" si="86"/>
        <v>0.39185785364785652</v>
      </c>
      <c r="L644" s="22">
        <f t="shared" si="87"/>
        <v>0.15352721982973941</v>
      </c>
      <c r="M644" s="22">
        <f t="shared" si="88"/>
        <v>0.15490531346744593</v>
      </c>
      <c r="N644" s="23">
        <f>SUM((J644-AandeelFiets)^2,(K644-AandeelAuto)^2,(L644-AandeelBus)^2,(M644-AandeelTrein)^2)</f>
        <v>4.2983552472106397E-2</v>
      </c>
      <c r="O644" s="58" t="str">
        <f>IF($N644=LeastSquares,B644,"")</f>
        <v/>
      </c>
      <c r="P644" s="58" t="str">
        <f>IF($N644=LeastSquares,C644,"")</f>
        <v/>
      </c>
      <c r="Q644" s="58" t="str">
        <f>IF($N644=LeastSquares,D644,"")</f>
        <v/>
      </c>
    </row>
    <row r="645" spans="1:17" x14ac:dyDescent="0.25">
      <c r="A645">
        <v>643</v>
      </c>
      <c r="B645" s="51">
        <f t="shared" si="81"/>
        <v>6</v>
      </c>
      <c r="C645" s="51">
        <f t="shared" si="82"/>
        <v>4</v>
      </c>
      <c r="D645" s="51">
        <f t="shared" si="83"/>
        <v>3</v>
      </c>
      <c r="E645" s="14">
        <f>Alfa*($B645*V$3+$C645*V$4+$D645*V$5)</f>
        <v>1.7999999999999998</v>
      </c>
      <c r="F645" s="14">
        <f>Alfa*($B645*W$3+$C645*W$4+$D645*W$5)</f>
        <v>2.3680851063829786</v>
      </c>
      <c r="G645" s="14">
        <f>Alfa*($B645*X$3+$C645*X$4+$D645*X$5)</f>
        <v>1.2510638297872341</v>
      </c>
      <c r="H645" s="14">
        <f>Alfa*($B645*Y$3+$C645*Y$4+$D645*Y$5)</f>
        <v>1.3499999999999999</v>
      </c>
      <c r="I645" s="19">
        <f t="shared" si="84"/>
        <v>24.07805857523536</v>
      </c>
      <c r="J645" s="22">
        <f t="shared" si="85"/>
        <v>0.25125146387986186</v>
      </c>
      <c r="K645" s="22">
        <f t="shared" si="86"/>
        <v>0.44342975089648734</v>
      </c>
      <c r="L645" s="22">
        <f t="shared" si="87"/>
        <v>0.14511377871766976</v>
      </c>
      <c r="M645" s="22">
        <f t="shared" si="88"/>
        <v>0.16020500650598107</v>
      </c>
      <c r="N645" s="23">
        <f>SUM((J645-AandeelFiets)^2,(K645-AandeelAuto)^2,(L645-AandeelBus)^2,(M645-AandeelTrein)^2)</f>
        <v>1.8589762285752823E-2</v>
      </c>
      <c r="O645" s="58" t="str">
        <f>IF($N645=LeastSquares,B645,"")</f>
        <v/>
      </c>
      <c r="P645" s="58" t="str">
        <f>IF($N645=LeastSquares,C645,"")</f>
        <v/>
      </c>
      <c r="Q645" s="58" t="str">
        <f>IF($N645=LeastSquares,D645,"")</f>
        <v/>
      </c>
    </row>
    <row r="646" spans="1:17" x14ac:dyDescent="0.25">
      <c r="A646">
        <v>644</v>
      </c>
      <c r="B646" s="51">
        <f t="shared" si="81"/>
        <v>6</v>
      </c>
      <c r="C646" s="51">
        <f t="shared" si="82"/>
        <v>4</v>
      </c>
      <c r="D646" s="51">
        <f t="shared" si="83"/>
        <v>4</v>
      </c>
      <c r="E646" s="14">
        <f>Alfa*($B646*V$3+$C646*V$4+$D646*V$5)</f>
        <v>1.7999999999999998</v>
      </c>
      <c r="F646" s="14">
        <f>Alfa*($B646*W$3+$C646*W$4+$D646*W$5)</f>
        <v>2.6680851063829785</v>
      </c>
      <c r="G646" s="14">
        <f>Alfa*($B646*X$3+$C646*X$4+$D646*X$5)</f>
        <v>1.371063829787234</v>
      </c>
      <c r="H646" s="14">
        <f>Alfa*($B646*Y$3+$C646*Y$4+$D646*Y$5)</f>
        <v>1.5599999999999998</v>
      </c>
      <c r="I646" s="19">
        <f t="shared" si="84"/>
        <v>29.160352821430422</v>
      </c>
      <c r="J646" s="22">
        <f t="shared" si="85"/>
        <v>0.20746139463604019</v>
      </c>
      <c r="K646" s="22">
        <f t="shared" si="86"/>
        <v>0.49424452213244879</v>
      </c>
      <c r="L646" s="22">
        <f t="shared" si="87"/>
        <v>0.13509917011507866</v>
      </c>
      <c r="M646" s="22">
        <f t="shared" si="88"/>
        <v>0.16319491311643244</v>
      </c>
      <c r="N646" s="23">
        <f>SUM((J646-AandeelFiets)^2,(K646-AandeelAuto)^2,(L646-AandeelBus)^2,(M646-AandeelTrein)^2)</f>
        <v>4.7502218083017734E-3</v>
      </c>
      <c r="O646" s="58" t="str">
        <f>IF($N646=LeastSquares,B646,"")</f>
        <v/>
      </c>
      <c r="P646" s="58" t="str">
        <f>IF($N646=LeastSquares,C646,"")</f>
        <v/>
      </c>
      <c r="Q646" s="58" t="str">
        <f>IF($N646=LeastSquares,D646,"")</f>
        <v/>
      </c>
    </row>
    <row r="647" spans="1:17" x14ac:dyDescent="0.25">
      <c r="A647">
        <v>645</v>
      </c>
      <c r="B647" s="51">
        <f t="shared" si="81"/>
        <v>6</v>
      </c>
      <c r="C647" s="51">
        <f t="shared" si="82"/>
        <v>4</v>
      </c>
      <c r="D647" s="51">
        <f t="shared" si="83"/>
        <v>5</v>
      </c>
      <c r="E647" s="14">
        <f>Alfa*($B647*V$3+$C647*V$4+$D647*V$5)</f>
        <v>1.7999999999999998</v>
      </c>
      <c r="F647" s="14">
        <f>Alfa*($B647*W$3+$C647*W$4+$D647*W$5)</f>
        <v>2.9680851063829787</v>
      </c>
      <c r="G647" s="14">
        <f>Alfa*($B647*X$3+$C647*X$4+$D647*X$5)</f>
        <v>1.4910638297872341</v>
      </c>
      <c r="H647" s="14">
        <f>Alfa*($B647*Y$3+$C647*Y$4+$D647*Y$5)</f>
        <v>1.77</v>
      </c>
      <c r="I647" s="19">
        <f t="shared" si="84"/>
        <v>35.816949528347287</v>
      </c>
      <c r="J647" s="22">
        <f t="shared" si="85"/>
        <v>0.16890459807653238</v>
      </c>
      <c r="K647" s="22">
        <f t="shared" si="86"/>
        <v>0.54316826568585064</v>
      </c>
      <c r="L647" s="22">
        <f t="shared" si="87"/>
        <v>0.12401442343844013</v>
      </c>
      <c r="M647" s="22">
        <f t="shared" si="88"/>
        <v>0.16391271279917685</v>
      </c>
      <c r="N647" s="23">
        <f>SUM((J647-AandeelFiets)^2,(K647-AandeelAuto)^2,(L647-AandeelBus)^2,(M647-AandeelTrein)^2)</f>
        <v>7.9297416105003545E-5</v>
      </c>
      <c r="O647" s="58" t="str">
        <f>IF($N647=LeastSquares,B647,"")</f>
        <v/>
      </c>
      <c r="P647" s="58" t="str">
        <f>IF($N647=LeastSquares,C647,"")</f>
        <v/>
      </c>
      <c r="Q647" s="58" t="str">
        <f>IF($N647=LeastSquares,D647,"")</f>
        <v/>
      </c>
    </row>
    <row r="648" spans="1:17" x14ac:dyDescent="0.25">
      <c r="A648">
        <v>646</v>
      </c>
      <c r="B648" s="51">
        <f t="shared" si="81"/>
        <v>6</v>
      </c>
      <c r="C648" s="51">
        <f t="shared" si="82"/>
        <v>4</v>
      </c>
      <c r="D648" s="51">
        <f t="shared" si="83"/>
        <v>6</v>
      </c>
      <c r="E648" s="14">
        <f>Alfa*($B648*V$3+$C648*V$4+$D648*V$5)</f>
        <v>1.7999999999999998</v>
      </c>
      <c r="F648" s="14">
        <f>Alfa*($B648*W$3+$C648*W$4+$D648*W$5)</f>
        <v>3.2680851063829786</v>
      </c>
      <c r="G648" s="14">
        <f>Alfa*($B648*X$3+$C648*X$4+$D648*X$5)</f>
        <v>1.6110638297872342</v>
      </c>
      <c r="H648" s="14">
        <f>Alfa*($B648*Y$3+$C648*Y$4+$D648*Y$5)</f>
        <v>1.9799999999999998</v>
      </c>
      <c r="I648" s="19">
        <f t="shared" si="84"/>
        <v>44.561530785107493</v>
      </c>
      <c r="J648" s="22">
        <f t="shared" si="85"/>
        <v>0.13575941754753951</v>
      </c>
      <c r="K648" s="22">
        <f t="shared" si="86"/>
        <v>0.58932006314609964</v>
      </c>
      <c r="L648" s="22">
        <f t="shared" si="87"/>
        <v>0.11238698741114282</v>
      </c>
      <c r="M648" s="22">
        <f t="shared" si="88"/>
        <v>0.16253353189521808</v>
      </c>
      <c r="N648" s="23">
        <f>SUM((J648-AandeelFiets)^2,(K648-AandeelAuto)^2,(L648-AandeelBus)^2,(M648-AandeelTrein)^2)</f>
        <v>2.7828615970391908E-3</v>
      </c>
      <c r="O648" s="58" t="str">
        <f>IF($N648=LeastSquares,B648,"")</f>
        <v/>
      </c>
      <c r="P648" s="58" t="str">
        <f>IF($N648=LeastSquares,C648,"")</f>
        <v/>
      </c>
      <c r="Q648" s="58" t="str">
        <f>IF($N648=LeastSquares,D648,"")</f>
        <v/>
      </c>
    </row>
    <row r="649" spans="1:17" x14ac:dyDescent="0.25">
      <c r="A649">
        <v>647</v>
      </c>
      <c r="B649" s="51">
        <f t="shared" si="81"/>
        <v>6</v>
      </c>
      <c r="C649" s="51">
        <f t="shared" si="82"/>
        <v>4</v>
      </c>
      <c r="D649" s="51">
        <f t="shared" si="83"/>
        <v>7</v>
      </c>
      <c r="E649" s="14">
        <f>Alfa*($B649*V$3+$C649*V$4+$D649*V$5)</f>
        <v>1.7999999999999998</v>
      </c>
      <c r="F649" s="14">
        <f>Alfa*($B649*W$3+$C649*W$4+$D649*W$5)</f>
        <v>3.5680851063829784</v>
      </c>
      <c r="G649" s="14">
        <f>Alfa*($B649*X$3+$C649*X$4+$D649*X$5)</f>
        <v>1.7310638297872343</v>
      </c>
      <c r="H649" s="14">
        <f>Alfa*($B649*Y$3+$C649*Y$4+$D649*Y$5)</f>
        <v>2.1899999999999995</v>
      </c>
      <c r="I649" s="19">
        <f t="shared" si="84"/>
        <v>56.080166105172907</v>
      </c>
      <c r="J649" s="22">
        <f t="shared" si="85"/>
        <v>0.10787499190119049</v>
      </c>
      <c r="K649" s="22">
        <f t="shared" si="86"/>
        <v>0.63210668211134713</v>
      </c>
      <c r="L649" s="22">
        <f t="shared" si="87"/>
        <v>0.10068903480915839</v>
      </c>
      <c r="M649" s="22">
        <f t="shared" si="88"/>
        <v>0.15932929117830391</v>
      </c>
      <c r="N649" s="23">
        <f>SUM((J649-AandeelFiets)^2,(K649-AandeelAuto)^2,(L649-AandeelBus)^2,(M649-AandeelTrein)^2)</f>
        <v>1.0974387105536349E-2</v>
      </c>
      <c r="O649" s="58" t="str">
        <f>IF($N649=LeastSquares,B649,"")</f>
        <v/>
      </c>
      <c r="P649" s="58" t="str">
        <f>IF($N649=LeastSquares,C649,"")</f>
        <v/>
      </c>
      <c r="Q649" s="58" t="str">
        <f>IF($N649=LeastSquares,D649,"")</f>
        <v/>
      </c>
    </row>
    <row r="650" spans="1:17" x14ac:dyDescent="0.25">
      <c r="A650">
        <v>648</v>
      </c>
      <c r="B650" s="51">
        <f t="shared" si="81"/>
        <v>6</v>
      </c>
      <c r="C650" s="51">
        <f t="shared" si="82"/>
        <v>4</v>
      </c>
      <c r="D650" s="51">
        <f t="shared" si="83"/>
        <v>8</v>
      </c>
      <c r="E650" s="14">
        <f>Alfa*($B650*V$3+$C650*V$4+$D650*V$5)</f>
        <v>1.7999999999999998</v>
      </c>
      <c r="F650" s="14">
        <f>Alfa*($B650*W$3+$C650*W$4+$D650*W$5)</f>
        <v>3.8680851063829786</v>
      </c>
      <c r="G650" s="14">
        <f>Alfa*($B650*X$3+$C650*X$4+$D650*X$5)</f>
        <v>1.8510638297872339</v>
      </c>
      <c r="H650" s="14">
        <f>Alfa*($B650*Y$3+$C650*Y$4+$D650*Y$5)</f>
        <v>2.4</v>
      </c>
      <c r="I650" s="19">
        <f t="shared" si="84"/>
        <v>71.290082086835625</v>
      </c>
      <c r="J650" s="22">
        <f t="shared" si="85"/>
        <v>8.4859594593313964E-2</v>
      </c>
      <c r="K650" s="22">
        <f t="shared" si="86"/>
        <v>0.671210748437023</v>
      </c>
      <c r="L650" s="22">
        <f t="shared" si="87"/>
        <v>8.9305394267668828E-2</v>
      </c>
      <c r="M650" s="22">
        <f t="shared" si="88"/>
        <v>0.15462426270199417</v>
      </c>
      <c r="N650" s="23">
        <f>SUM((J650-AandeelFiets)^2,(K650-AandeelAuto)^2,(L650-AandeelBus)^2,(M650-AandeelTrein)^2)</f>
        <v>2.2911991542038542E-2</v>
      </c>
      <c r="O650" s="58" t="str">
        <f>IF($N650=LeastSquares,B650,"")</f>
        <v/>
      </c>
      <c r="P650" s="58" t="str">
        <f>IF($N650=LeastSquares,C650,"")</f>
        <v/>
      </c>
      <c r="Q650" s="58" t="str">
        <f>IF($N650=LeastSquares,D650,"")</f>
        <v/>
      </c>
    </row>
    <row r="651" spans="1:17" x14ac:dyDescent="0.25">
      <c r="A651">
        <v>649</v>
      </c>
      <c r="B651" s="51">
        <f t="shared" si="81"/>
        <v>6</v>
      </c>
      <c r="C651" s="51">
        <f t="shared" si="82"/>
        <v>4</v>
      </c>
      <c r="D651" s="51">
        <f t="shared" si="83"/>
        <v>9</v>
      </c>
      <c r="E651" s="14">
        <f>Alfa*($B651*V$3+$C651*V$4+$D651*V$5)</f>
        <v>1.7999999999999998</v>
      </c>
      <c r="F651" s="14">
        <f>Alfa*($B651*W$3+$C651*W$4+$D651*W$5)</f>
        <v>4.1680851063829785</v>
      </c>
      <c r="G651" s="14">
        <f>Alfa*($B651*X$3+$C651*X$4+$D651*X$5)</f>
        <v>1.9710638297872338</v>
      </c>
      <c r="H651" s="14">
        <f>Alfa*($B651*Y$3+$C651*Y$4+$D651*Y$5)</f>
        <v>2.61</v>
      </c>
      <c r="I651" s="19">
        <f t="shared" si="84"/>
        <v>91.418654718341628</v>
      </c>
      <c r="J651" s="22">
        <f t="shared" si="85"/>
        <v>6.6175196769759331E-2</v>
      </c>
      <c r="K651" s="22">
        <f t="shared" si="86"/>
        <v>0.70654777927355772</v>
      </c>
      <c r="L651" s="22">
        <f t="shared" si="87"/>
        <v>7.852127061805389E-2</v>
      </c>
      <c r="M651" s="22">
        <f t="shared" si="88"/>
        <v>0.14875575333862906</v>
      </c>
      <c r="N651" s="23">
        <f>SUM((J651-AandeelFiets)^2,(K651-AandeelAuto)^2,(L651-AandeelBus)^2,(M651-AandeelTrein)^2)</f>
        <v>3.7133715035403199E-2</v>
      </c>
      <c r="O651" s="58" t="str">
        <f>IF($N651=LeastSquares,B651,"")</f>
        <v/>
      </c>
      <c r="P651" s="58" t="str">
        <f>IF($N651=LeastSquares,C651,"")</f>
        <v/>
      </c>
      <c r="Q651" s="58" t="str">
        <f>IF($N651=LeastSquares,D651,"")</f>
        <v/>
      </c>
    </row>
    <row r="652" spans="1:17" x14ac:dyDescent="0.25">
      <c r="A652">
        <v>650</v>
      </c>
      <c r="B652" s="51">
        <f t="shared" si="81"/>
        <v>6</v>
      </c>
      <c r="C652" s="51">
        <f t="shared" si="82"/>
        <v>5</v>
      </c>
      <c r="D652" s="51">
        <f t="shared" si="83"/>
        <v>0</v>
      </c>
      <c r="E652" s="14">
        <f>Alfa*($B652*V$3+$C652*V$4+$D652*V$5)</f>
        <v>1.7999999999999998</v>
      </c>
      <c r="F652" s="14">
        <f>Alfa*($B652*W$3+$C652*W$4+$D652*W$5)</f>
        <v>1.7680851063829786</v>
      </c>
      <c r="G652" s="14">
        <f>Alfa*($B652*X$3+$C652*X$4+$D652*X$5)</f>
        <v>0.95106382978723403</v>
      </c>
      <c r="H652" s="14">
        <f>Alfa*($B652*Y$3+$C652*Y$4+$D652*Y$5)</f>
        <v>0.89999999999999991</v>
      </c>
      <c r="I652" s="19">
        <f t="shared" si="84"/>
        <v>16.95733451209037</v>
      </c>
      <c r="J652" s="22">
        <f t="shared" si="85"/>
        <v>0.35675698088633101</v>
      </c>
      <c r="K652" s="22">
        <f t="shared" si="86"/>
        <v>0.34555089152623325</v>
      </c>
      <c r="L652" s="22">
        <f t="shared" si="87"/>
        <v>0.15264556325839687</v>
      </c>
      <c r="M652" s="22">
        <f t="shared" si="88"/>
        <v>0.14504656432903903</v>
      </c>
      <c r="N652" s="23">
        <f>SUM((J652-AandeelFiets)^2,(K652-AandeelAuto)^2,(L652-AandeelBus)^2,(M652-AandeelTrein)^2)</f>
        <v>7.7966945904319018E-2</v>
      </c>
      <c r="O652" s="58" t="str">
        <f>IF($N652=LeastSquares,B652,"")</f>
        <v/>
      </c>
      <c r="P652" s="58" t="str">
        <f>IF($N652=LeastSquares,C652,"")</f>
        <v/>
      </c>
      <c r="Q652" s="58" t="str">
        <f>IF($N652=LeastSquares,D652,"")</f>
        <v/>
      </c>
    </row>
    <row r="653" spans="1:17" x14ac:dyDescent="0.25">
      <c r="A653">
        <v>651</v>
      </c>
      <c r="B653" s="51">
        <f t="shared" si="81"/>
        <v>6</v>
      </c>
      <c r="C653" s="51">
        <f t="shared" si="82"/>
        <v>5</v>
      </c>
      <c r="D653" s="51">
        <f t="shared" si="83"/>
        <v>1</v>
      </c>
      <c r="E653" s="14">
        <f>Alfa*($B653*V$3+$C653*V$4+$D653*V$5)</f>
        <v>1.7999999999999998</v>
      </c>
      <c r="F653" s="14">
        <f>Alfa*($B653*W$3+$C653*W$4+$D653*W$5)</f>
        <v>2.0680851063829784</v>
      </c>
      <c r="G653" s="14">
        <f>Alfa*($B653*X$3+$C653*X$4+$D653*X$5)</f>
        <v>1.0710638297872341</v>
      </c>
      <c r="H653" s="14">
        <f>Alfa*($B653*Y$3+$C653*Y$4+$D653*Y$5)</f>
        <v>1.1100000000000001</v>
      </c>
      <c r="I653" s="19">
        <f t="shared" si="84"/>
        <v>19.912150921496448</v>
      </c>
      <c r="J653" s="22">
        <f t="shared" si="85"/>
        <v>0.30381687484509579</v>
      </c>
      <c r="K653" s="22">
        <f t="shared" si="86"/>
        <v>0.39722792761060943</v>
      </c>
      <c r="L653" s="22">
        <f t="shared" si="87"/>
        <v>0.14656792374355798</v>
      </c>
      <c r="M653" s="22">
        <f t="shared" si="88"/>
        <v>0.15238727380073697</v>
      </c>
      <c r="N653" s="23">
        <f>SUM((J653-AandeelFiets)^2,(K653-AandeelAuto)^2,(L653-AandeelBus)^2,(M653-AandeelTrein)^2)</f>
        <v>4.201007026768569E-2</v>
      </c>
      <c r="O653" s="58" t="str">
        <f>IF($N653=LeastSquares,B653,"")</f>
        <v/>
      </c>
      <c r="P653" s="58" t="str">
        <f>IF($N653=LeastSquares,C653,"")</f>
        <v/>
      </c>
      <c r="Q653" s="58" t="str">
        <f>IF($N653=LeastSquares,D653,"")</f>
        <v/>
      </c>
    </row>
    <row r="654" spans="1:17" x14ac:dyDescent="0.25">
      <c r="A654">
        <v>652</v>
      </c>
      <c r="B654" s="51">
        <f t="shared" si="81"/>
        <v>6</v>
      </c>
      <c r="C654" s="51">
        <f t="shared" si="82"/>
        <v>5</v>
      </c>
      <c r="D654" s="51">
        <f t="shared" si="83"/>
        <v>2</v>
      </c>
      <c r="E654" s="14">
        <f>Alfa*($B654*V$3+$C654*V$4+$D654*V$5)</f>
        <v>1.7999999999999998</v>
      </c>
      <c r="F654" s="14">
        <f>Alfa*($B654*W$3+$C654*W$4+$D654*W$5)</f>
        <v>2.3680851063829786</v>
      </c>
      <c r="G654" s="14">
        <f>Alfa*($B654*X$3+$C654*X$4+$D654*X$5)</f>
        <v>1.191063829787234</v>
      </c>
      <c r="H654" s="14">
        <f>Alfa*($B654*Y$3+$C654*Y$4+$D654*Y$5)</f>
        <v>1.32</v>
      </c>
      <c r="I654" s="19">
        <f t="shared" si="84"/>
        <v>23.760576320756289</v>
      </c>
      <c r="J654" s="22">
        <f t="shared" si="85"/>
        <v>0.25460861650599842</v>
      </c>
      <c r="K654" s="22">
        <f t="shared" si="86"/>
        <v>0.44935473668459419</v>
      </c>
      <c r="L654" s="22">
        <f t="shared" si="87"/>
        <v>0.13848906350475673</v>
      </c>
      <c r="M654" s="22">
        <f t="shared" si="88"/>
        <v>0.15754758330465071</v>
      </c>
      <c r="N654" s="23">
        <f>SUM((J654-AandeelFiets)^2,(K654-AandeelAuto)^2,(L654-AandeelBus)^2,(M654-AandeelTrein)^2)</f>
        <v>1.7635946831817042E-2</v>
      </c>
      <c r="O654" s="58" t="str">
        <f>IF($N654=LeastSquares,B654,"")</f>
        <v/>
      </c>
      <c r="P654" s="58" t="str">
        <f>IF($N654=LeastSquares,C654,"")</f>
        <v/>
      </c>
      <c r="Q654" s="58" t="str">
        <f>IF($N654=LeastSquares,D654,"")</f>
        <v/>
      </c>
    </row>
    <row r="655" spans="1:17" x14ac:dyDescent="0.25">
      <c r="A655">
        <v>653</v>
      </c>
      <c r="B655" s="51">
        <f t="shared" si="81"/>
        <v>6</v>
      </c>
      <c r="C655" s="51">
        <f t="shared" si="82"/>
        <v>5</v>
      </c>
      <c r="D655" s="51">
        <f t="shared" si="83"/>
        <v>3</v>
      </c>
      <c r="E655" s="14">
        <f>Alfa*($B655*V$3+$C655*V$4+$D655*V$5)</f>
        <v>1.7999999999999998</v>
      </c>
      <c r="F655" s="14">
        <f>Alfa*($B655*W$3+$C655*W$4+$D655*W$5)</f>
        <v>2.6680851063829785</v>
      </c>
      <c r="G655" s="14">
        <f>Alfa*($B655*X$3+$C655*X$4+$D655*X$5)</f>
        <v>1.3110638297872341</v>
      </c>
      <c r="H655" s="14">
        <f>Alfa*($B655*Y$3+$C655*Y$4+$D655*Y$5)</f>
        <v>1.5299999999999998</v>
      </c>
      <c r="I655" s="19">
        <f t="shared" si="84"/>
        <v>28.790287480301068</v>
      </c>
      <c r="J655" s="22">
        <f t="shared" si="85"/>
        <v>0.21012806727102823</v>
      </c>
      <c r="K655" s="22">
        <f t="shared" si="86"/>
        <v>0.50059745514186749</v>
      </c>
      <c r="L655" s="22">
        <f t="shared" si="87"/>
        <v>0.12886701984776638</v>
      </c>
      <c r="M655" s="22">
        <f t="shared" si="88"/>
        <v>0.16040745773933782</v>
      </c>
      <c r="N655" s="23">
        <f>SUM((J655-AandeelFiets)^2,(K655-AandeelAuto)^2,(L655-AandeelBus)^2,(M655-AandeelTrein)^2)</f>
        <v>4.1296632841579953E-3</v>
      </c>
      <c r="O655" s="58" t="str">
        <f>IF($N655=LeastSquares,B655,"")</f>
        <v/>
      </c>
      <c r="P655" s="58" t="str">
        <f>IF($N655=LeastSquares,C655,"")</f>
        <v/>
      </c>
      <c r="Q655" s="58" t="str">
        <f>IF($N655=LeastSquares,D655,"")</f>
        <v/>
      </c>
    </row>
    <row r="656" spans="1:17" x14ac:dyDescent="0.25">
      <c r="A656">
        <v>654</v>
      </c>
      <c r="B656" s="51">
        <f t="shared" si="81"/>
        <v>6</v>
      </c>
      <c r="C656" s="51">
        <f t="shared" si="82"/>
        <v>5</v>
      </c>
      <c r="D656" s="51">
        <f t="shared" si="83"/>
        <v>4</v>
      </c>
      <c r="E656" s="14">
        <f>Alfa*($B656*V$3+$C656*V$4+$D656*V$5)</f>
        <v>1.7999999999999998</v>
      </c>
      <c r="F656" s="14">
        <f>Alfa*($B656*W$3+$C656*W$4+$D656*W$5)</f>
        <v>2.9680851063829787</v>
      </c>
      <c r="G656" s="14">
        <f>Alfa*($B656*X$3+$C656*X$4+$D656*X$5)</f>
        <v>1.4310638297872342</v>
      </c>
      <c r="H656" s="14">
        <f>Alfa*($B656*Y$3+$C656*Y$4+$D656*Y$5)</f>
        <v>1.74</v>
      </c>
      <c r="I656" s="19">
        <f t="shared" si="84"/>
        <v>35.384768226576803</v>
      </c>
      <c r="J656" s="22">
        <f t="shared" si="85"/>
        <v>0.17096755942205588</v>
      </c>
      <c r="K656" s="22">
        <f t="shared" si="86"/>
        <v>0.54980239612981419</v>
      </c>
      <c r="L656" s="22">
        <f t="shared" si="87"/>
        <v>0.11821886059098013</v>
      </c>
      <c r="M656" s="22">
        <f t="shared" si="88"/>
        <v>0.16101118385714983</v>
      </c>
      <c r="N656" s="23">
        <f>SUM((J656-AandeelFiets)^2,(K656-AandeelAuto)^2,(L656-AandeelBus)^2,(M656-AandeelTrein)^2)</f>
        <v>5.1701689120456965E-6</v>
      </c>
      <c r="O656" s="58">
        <f>IF($N656=LeastSquares,B656,"")</f>
        <v>6</v>
      </c>
      <c r="P656" s="58">
        <f>IF($N656=LeastSquares,C656,"")</f>
        <v>5</v>
      </c>
      <c r="Q656" s="58">
        <f>IF($N656=LeastSquares,D656,"")</f>
        <v>4</v>
      </c>
    </row>
    <row r="657" spans="1:17" x14ac:dyDescent="0.25">
      <c r="A657">
        <v>655</v>
      </c>
      <c r="B657" s="51">
        <f t="shared" si="81"/>
        <v>6</v>
      </c>
      <c r="C657" s="51">
        <f t="shared" si="82"/>
        <v>5</v>
      </c>
      <c r="D657" s="51">
        <f t="shared" si="83"/>
        <v>5</v>
      </c>
      <c r="E657" s="14">
        <f>Alfa*($B657*V$3+$C657*V$4+$D657*V$5)</f>
        <v>1.7999999999999998</v>
      </c>
      <c r="F657" s="14">
        <f>Alfa*($B657*W$3+$C657*W$4+$D657*W$5)</f>
        <v>3.2680851063829786</v>
      </c>
      <c r="G657" s="14">
        <f>Alfa*($B657*X$3+$C657*X$4+$D657*X$5)</f>
        <v>1.5510638297872341</v>
      </c>
      <c r="H657" s="14">
        <f>Alfa*($B657*Y$3+$C657*Y$4+$D657*Y$5)</f>
        <v>1.95</v>
      </c>
      <c r="I657" s="19">
        <f t="shared" si="84"/>
        <v>44.055824233092025</v>
      </c>
      <c r="J657" s="22">
        <f t="shared" si="85"/>
        <v>0.13731776830244438</v>
      </c>
      <c r="K657" s="22">
        <f t="shared" si="86"/>
        <v>0.59608473098185188</v>
      </c>
      <c r="L657" s="22">
        <f t="shared" si="87"/>
        <v>0.10705701536689541</v>
      </c>
      <c r="M657" s="22">
        <f t="shared" si="88"/>
        <v>0.15954048534880833</v>
      </c>
      <c r="N657" s="23">
        <f>SUM((J657-AandeelFiets)^2,(K657-AandeelAuto)^2,(L657-AandeelBus)^2,(M657-AandeelTrein)^2)</f>
        <v>3.3596627033298065E-3</v>
      </c>
      <c r="O657" s="58" t="str">
        <f>IF($N657=LeastSquares,B657,"")</f>
        <v/>
      </c>
      <c r="P657" s="58" t="str">
        <f>IF($N657=LeastSquares,C657,"")</f>
        <v/>
      </c>
      <c r="Q657" s="58" t="str">
        <f>IF($N657=LeastSquares,D657,"")</f>
        <v/>
      </c>
    </row>
    <row r="658" spans="1:17" x14ac:dyDescent="0.25">
      <c r="A658">
        <v>656</v>
      </c>
      <c r="B658" s="51">
        <f t="shared" si="81"/>
        <v>6</v>
      </c>
      <c r="C658" s="51">
        <f t="shared" si="82"/>
        <v>5</v>
      </c>
      <c r="D658" s="51">
        <f t="shared" si="83"/>
        <v>6</v>
      </c>
      <c r="E658" s="14">
        <f>Alfa*($B658*V$3+$C658*V$4+$D658*V$5)</f>
        <v>1.7999999999999998</v>
      </c>
      <c r="F658" s="14">
        <f>Alfa*($B658*W$3+$C658*W$4+$D658*W$5)</f>
        <v>3.5680851063829784</v>
      </c>
      <c r="G658" s="14">
        <f>Alfa*($B658*X$3+$C658*X$4+$D658*X$5)</f>
        <v>1.6710638297872342</v>
      </c>
      <c r="H658" s="14">
        <f>Alfa*($B658*Y$3+$C658*Y$4+$D658*Y$5)</f>
        <v>2.1599999999999997</v>
      </c>
      <c r="I658" s="19">
        <f t="shared" si="84"/>
        <v>55.48725489843526</v>
      </c>
      <c r="J658" s="22">
        <f t="shared" si="85"/>
        <v>0.10902769429639859</v>
      </c>
      <c r="K658" s="22">
        <f t="shared" si="86"/>
        <v>0.63886108249326512</v>
      </c>
      <c r="L658" s="22">
        <f t="shared" si="87"/>
        <v>9.5838621973615742E-2</v>
      </c>
      <c r="M658" s="22">
        <f t="shared" si="88"/>
        <v>0.15627260123672074</v>
      </c>
      <c r="N658" s="23">
        <f>SUM((J658-AandeelFiets)^2,(K658-AandeelAuto)^2,(L658-AandeelBus)^2,(M658-AandeelTrein)^2)</f>
        <v>1.2211579734362626E-2</v>
      </c>
      <c r="O658" s="58" t="str">
        <f>IF($N658=LeastSquares,B658,"")</f>
        <v/>
      </c>
      <c r="P658" s="58" t="str">
        <f>IF($N658=LeastSquares,C658,"")</f>
        <v/>
      </c>
      <c r="Q658" s="58" t="str">
        <f>IF($N658=LeastSquares,D658,"")</f>
        <v/>
      </c>
    </row>
    <row r="659" spans="1:17" x14ac:dyDescent="0.25">
      <c r="A659">
        <v>657</v>
      </c>
      <c r="B659" s="51">
        <f t="shared" si="81"/>
        <v>6</v>
      </c>
      <c r="C659" s="51">
        <f t="shared" si="82"/>
        <v>5</v>
      </c>
      <c r="D659" s="51">
        <f t="shared" si="83"/>
        <v>7</v>
      </c>
      <c r="E659" s="14">
        <f>Alfa*($B659*V$3+$C659*V$4+$D659*V$5)</f>
        <v>1.7999999999999998</v>
      </c>
      <c r="F659" s="14">
        <f>Alfa*($B659*W$3+$C659*W$4+$D659*W$5)</f>
        <v>3.8680851063829786</v>
      </c>
      <c r="G659" s="14">
        <f>Alfa*($B659*X$3+$C659*X$4+$D659*X$5)</f>
        <v>1.7910638297872341</v>
      </c>
      <c r="H659" s="14">
        <f>Alfa*($B659*Y$3+$C659*Y$4+$D659*Y$5)</f>
        <v>2.3699999999999997</v>
      </c>
      <c r="I659" s="19">
        <f t="shared" si="84"/>
        <v>70.593536716926934</v>
      </c>
      <c r="J659" s="22">
        <f t="shared" si="85"/>
        <v>8.5696902942707487E-2</v>
      </c>
      <c r="K659" s="22">
        <f t="shared" si="86"/>
        <v>0.6778335748429517</v>
      </c>
      <c r="L659" s="22">
        <f t="shared" si="87"/>
        <v>8.4934512330836626E-2</v>
      </c>
      <c r="M659" s="22">
        <f t="shared" si="88"/>
        <v>0.15153500988350432</v>
      </c>
      <c r="N659" s="23">
        <f>SUM((J659-AandeelFiets)^2,(K659-AandeelAuto)^2,(L659-AandeelBus)^2,(M659-AandeelTrein)^2)</f>
        <v>2.4749679513728421E-2</v>
      </c>
      <c r="O659" s="58" t="str">
        <f>IF($N659=LeastSquares,B659,"")</f>
        <v/>
      </c>
      <c r="P659" s="58" t="str">
        <f>IF($N659=LeastSquares,C659,"")</f>
        <v/>
      </c>
      <c r="Q659" s="58" t="str">
        <f>IF($N659=LeastSquares,D659,"")</f>
        <v/>
      </c>
    </row>
    <row r="660" spans="1:17" x14ac:dyDescent="0.25">
      <c r="A660">
        <v>658</v>
      </c>
      <c r="B660" s="51">
        <f t="shared" si="81"/>
        <v>6</v>
      </c>
      <c r="C660" s="51">
        <f t="shared" si="82"/>
        <v>5</v>
      </c>
      <c r="D660" s="51">
        <f t="shared" si="83"/>
        <v>8</v>
      </c>
      <c r="E660" s="14">
        <f>Alfa*($B660*V$3+$C660*V$4+$D660*V$5)</f>
        <v>1.7999999999999998</v>
      </c>
      <c r="F660" s="14">
        <f>Alfa*($B660*W$3+$C660*W$4+$D660*W$5)</f>
        <v>4.1680851063829785</v>
      </c>
      <c r="G660" s="14">
        <f>Alfa*($B660*X$3+$C660*X$4+$D660*X$5)</f>
        <v>1.911063829787234</v>
      </c>
      <c r="H660" s="14">
        <f>Alfa*($B660*Y$3+$C660*Y$4+$D660*Y$5)</f>
        <v>2.5799999999999996</v>
      </c>
      <c r="I660" s="19">
        <f t="shared" si="84"/>
        <v>90.59870985774765</v>
      </c>
      <c r="J660" s="22">
        <f t="shared" si="85"/>
        <v>6.6774101683254844E-2</v>
      </c>
      <c r="K660" s="22">
        <f t="shared" si="86"/>
        <v>0.71294224362397807</v>
      </c>
      <c r="L660" s="22">
        <f t="shared" si="87"/>
        <v>7.4617803817189951E-2</v>
      </c>
      <c r="M660" s="22">
        <f t="shared" si="88"/>
        <v>0.14566585087557718</v>
      </c>
      <c r="N660" s="23">
        <f>SUM((J660-AandeelFiets)^2,(K660-AandeelAuto)^2,(L660-AandeelBus)^2,(M660-AandeelTrein)^2)</f>
        <v>3.9470772402011065E-2</v>
      </c>
      <c r="O660" s="58" t="str">
        <f>IF($N660=LeastSquares,B660,"")</f>
        <v/>
      </c>
      <c r="P660" s="58" t="str">
        <f>IF($N660=LeastSquares,C660,"")</f>
        <v/>
      </c>
      <c r="Q660" s="58" t="str">
        <f>IF($N660=LeastSquares,D660,"")</f>
        <v/>
      </c>
    </row>
    <row r="661" spans="1:17" x14ac:dyDescent="0.25">
      <c r="A661">
        <v>659</v>
      </c>
      <c r="B661" s="51">
        <f t="shared" si="81"/>
        <v>6</v>
      </c>
      <c r="C661" s="51">
        <f t="shared" si="82"/>
        <v>5</v>
      </c>
      <c r="D661" s="51">
        <f t="shared" si="83"/>
        <v>9</v>
      </c>
      <c r="E661" s="14">
        <f>Alfa*($B661*V$3+$C661*V$4+$D661*V$5)</f>
        <v>1.7999999999999998</v>
      </c>
      <c r="F661" s="14">
        <f>Alfa*($B661*W$3+$C661*W$4+$D661*W$5)</f>
        <v>4.4680851063829783</v>
      </c>
      <c r="G661" s="14">
        <f>Alfa*($B661*X$3+$C661*X$4+$D661*X$5)</f>
        <v>2.0310638297872341</v>
      </c>
      <c r="H661" s="14">
        <f>Alfa*($B661*Y$3+$C661*Y$4+$D661*Y$5)</f>
        <v>2.79</v>
      </c>
      <c r="I661" s="19">
        <f t="shared" si="84"/>
        <v>117.14246226748072</v>
      </c>
      <c r="J661" s="22">
        <f t="shared" si="85"/>
        <v>5.1643506097723148E-2</v>
      </c>
      <c r="K661" s="22">
        <f t="shared" si="86"/>
        <v>0.74430400857934487</v>
      </c>
      <c r="L661" s="22">
        <f t="shared" si="87"/>
        <v>6.5067701439759998E-2</v>
      </c>
      <c r="M661" s="22">
        <f t="shared" si="88"/>
        <v>0.1389847838831719</v>
      </c>
      <c r="N661" s="23">
        <f>SUM((J661-AandeelFiets)^2,(K661-AandeelAuto)^2,(L661-AandeelBus)^2,(M661-AandeelTrein)^2)</f>
        <v>5.5221504132390145E-2</v>
      </c>
      <c r="O661" s="58" t="str">
        <f>IF($N661=LeastSquares,B661,"")</f>
        <v/>
      </c>
      <c r="P661" s="58" t="str">
        <f>IF($N661=LeastSquares,C661,"")</f>
        <v/>
      </c>
      <c r="Q661" s="58" t="str">
        <f>IF($N661=LeastSquares,D661,"")</f>
        <v/>
      </c>
    </row>
    <row r="662" spans="1:17" x14ac:dyDescent="0.25">
      <c r="A662">
        <v>660</v>
      </c>
      <c r="B662" s="51">
        <f t="shared" si="81"/>
        <v>6</v>
      </c>
      <c r="C662" s="51">
        <f t="shared" si="82"/>
        <v>6</v>
      </c>
      <c r="D662" s="51">
        <f t="shared" si="83"/>
        <v>0</v>
      </c>
      <c r="E662" s="14">
        <f>Alfa*($B662*V$3+$C662*V$4+$D662*V$5)</f>
        <v>1.7999999999999998</v>
      </c>
      <c r="F662" s="14">
        <f>Alfa*($B662*W$3+$C662*W$4+$D662*W$5)</f>
        <v>2.0680851063829784</v>
      </c>
      <c r="G662" s="14">
        <f>Alfa*($B662*X$3+$C662*X$4+$D662*X$5)</f>
        <v>1.0110638297872341</v>
      </c>
      <c r="H662" s="14">
        <f>Alfa*($B662*Y$3+$C662*Y$4+$D662*Y$5)</f>
        <v>1.0799999999999998</v>
      </c>
      <c r="I662" s="19">
        <f t="shared" si="84"/>
        <v>19.65251288165058</v>
      </c>
      <c r="J662" s="22">
        <f t="shared" si="85"/>
        <v>0.30783073395471272</v>
      </c>
      <c r="K662" s="22">
        <f t="shared" si="86"/>
        <v>0.4024758814533545</v>
      </c>
      <c r="L662" s="22">
        <f t="shared" si="87"/>
        <v>0.13985608038566261</v>
      </c>
      <c r="M662" s="22">
        <f t="shared" si="88"/>
        <v>0.14983730420627028</v>
      </c>
      <c r="N662" s="23">
        <f>SUM((J662-AandeelFiets)^2,(K662-AandeelAuto)^2,(L662-AandeelBus)^2,(M662-AandeelTrein)^2)</f>
        <v>4.1258221089537313E-2</v>
      </c>
      <c r="O662" s="58" t="str">
        <f>IF($N662=LeastSquares,B662,"")</f>
        <v/>
      </c>
      <c r="P662" s="58" t="str">
        <f>IF($N662=LeastSquares,C662,"")</f>
        <v/>
      </c>
      <c r="Q662" s="58" t="str">
        <f>IF($N662=LeastSquares,D662,"")</f>
        <v/>
      </c>
    </row>
    <row r="663" spans="1:17" x14ac:dyDescent="0.25">
      <c r="A663">
        <v>661</v>
      </c>
      <c r="B663" s="51">
        <f t="shared" si="81"/>
        <v>6</v>
      </c>
      <c r="C663" s="51">
        <f t="shared" si="82"/>
        <v>6</v>
      </c>
      <c r="D663" s="51">
        <f t="shared" si="83"/>
        <v>1</v>
      </c>
      <c r="E663" s="14">
        <f>Alfa*($B663*V$3+$C663*V$4+$D663*V$5)</f>
        <v>1.7999999999999998</v>
      </c>
      <c r="F663" s="14">
        <f>Alfa*($B663*W$3+$C663*W$4+$D663*W$5)</f>
        <v>2.3680851063829786</v>
      </c>
      <c r="G663" s="14">
        <f>Alfa*($B663*X$3+$C663*X$4+$D663*X$5)</f>
        <v>1.1310638297872342</v>
      </c>
      <c r="H663" s="14">
        <f>Alfa*($B663*Y$3+$C663*Y$4+$D663*Y$5)</f>
        <v>1.2899999999999998</v>
      </c>
      <c r="I663" s="19">
        <f t="shared" si="84"/>
        <v>23.458313040324906</v>
      </c>
      <c r="J663" s="22">
        <f t="shared" si="85"/>
        <v>0.25788928018880058</v>
      </c>
      <c r="K663" s="22">
        <f t="shared" si="86"/>
        <v>0.45514472834146164</v>
      </c>
      <c r="L663" s="22">
        <f t="shared" si="87"/>
        <v>0.13210461889328534</v>
      </c>
      <c r="M663" s="22">
        <f t="shared" si="88"/>
        <v>0.15486137257645247</v>
      </c>
      <c r="N663" s="23">
        <f>SUM((J663-AandeelFiets)^2,(K663-AandeelAuto)^2,(L663-AandeelBus)^2,(M663-AandeelTrein)^2)</f>
        <v>1.6894975423870327E-2</v>
      </c>
      <c r="O663" s="58" t="str">
        <f>IF($N663=LeastSquares,B663,"")</f>
        <v/>
      </c>
      <c r="P663" s="58" t="str">
        <f>IF($N663=LeastSquares,C663,"")</f>
        <v/>
      </c>
      <c r="Q663" s="58" t="str">
        <f>IF($N663=LeastSquares,D663,"")</f>
        <v/>
      </c>
    </row>
    <row r="664" spans="1:17" x14ac:dyDescent="0.25">
      <c r="A664">
        <v>662</v>
      </c>
      <c r="B664" s="51">
        <f t="shared" si="81"/>
        <v>6</v>
      </c>
      <c r="C664" s="51">
        <f t="shared" si="82"/>
        <v>6</v>
      </c>
      <c r="D664" s="51">
        <f t="shared" si="83"/>
        <v>2</v>
      </c>
      <c r="E664" s="14">
        <f>Alfa*($B664*V$3+$C664*V$4+$D664*V$5)</f>
        <v>1.7999999999999998</v>
      </c>
      <c r="F664" s="14">
        <f>Alfa*($B664*W$3+$C664*W$4+$D664*W$5)</f>
        <v>2.6680851063829785</v>
      </c>
      <c r="G664" s="14">
        <f>Alfa*($B664*X$3+$C664*X$4+$D664*X$5)</f>
        <v>1.2510638297872341</v>
      </c>
      <c r="H664" s="14">
        <f>Alfa*($B664*Y$3+$C664*Y$4+$D664*Y$5)</f>
        <v>1.5</v>
      </c>
      <c r="I664" s="19">
        <f t="shared" si="84"/>
        <v>28.437739244230286</v>
      </c>
      <c r="J664" s="22">
        <f t="shared" si="85"/>
        <v>0.21273306617157881</v>
      </c>
      <c r="K664" s="22">
        <f t="shared" si="86"/>
        <v>0.50680346006638333</v>
      </c>
      <c r="L664" s="22">
        <f t="shared" si="87"/>
        <v>0.12286694220064283</v>
      </c>
      <c r="M664" s="22">
        <f t="shared" si="88"/>
        <v>0.15759653156139516</v>
      </c>
      <c r="N664" s="23">
        <f>SUM((J664-AandeelFiets)^2,(K664-AandeelAuto)^2,(L664-AandeelBus)^2,(M664-AandeelTrein)^2)</f>
        <v>3.7060520247782715E-3</v>
      </c>
      <c r="O664" s="58" t="str">
        <f>IF($N664=LeastSquares,B664,"")</f>
        <v/>
      </c>
      <c r="P664" s="58" t="str">
        <f>IF($N664=LeastSquares,C664,"")</f>
        <v/>
      </c>
      <c r="Q664" s="58" t="str">
        <f>IF($N664=LeastSquares,D664,"")</f>
        <v/>
      </c>
    </row>
    <row r="665" spans="1:17" x14ac:dyDescent="0.25">
      <c r="A665">
        <v>663</v>
      </c>
      <c r="B665" s="51">
        <f t="shared" si="81"/>
        <v>6</v>
      </c>
      <c r="C665" s="51">
        <f t="shared" si="82"/>
        <v>6</v>
      </c>
      <c r="D665" s="51">
        <f t="shared" si="83"/>
        <v>3</v>
      </c>
      <c r="E665" s="14">
        <f>Alfa*($B665*V$3+$C665*V$4+$D665*V$5)</f>
        <v>1.7999999999999998</v>
      </c>
      <c r="F665" s="14">
        <f>Alfa*($B665*W$3+$C665*W$4+$D665*W$5)</f>
        <v>2.9680851063829787</v>
      </c>
      <c r="G665" s="14">
        <f>Alfa*($B665*X$3+$C665*X$4+$D665*X$5)</f>
        <v>1.3710638297872342</v>
      </c>
      <c r="H665" s="14">
        <f>Alfa*($B665*Y$3+$C665*Y$4+$D665*Y$5)</f>
        <v>1.7099999999999997</v>
      </c>
      <c r="I665" s="19">
        <f t="shared" si="84"/>
        <v>34.972778765945129</v>
      </c>
      <c r="J665" s="22">
        <f t="shared" si="85"/>
        <v>0.17298160677766364</v>
      </c>
      <c r="K665" s="22">
        <f t="shared" si="86"/>
        <v>0.55627922755780723</v>
      </c>
      <c r="L665" s="22">
        <f t="shared" si="87"/>
        <v>0.11264588075209751</v>
      </c>
      <c r="M665" s="22">
        <f t="shared" si="88"/>
        <v>0.15809328491243163</v>
      </c>
      <c r="N665" s="23">
        <f>SUM((J665-AandeelFiets)^2,(K665-AandeelAuto)^2,(L665-AandeelBus)^2,(M665-AandeelTrein)^2)</f>
        <v>1.0603731003686521E-4</v>
      </c>
      <c r="O665" s="58" t="str">
        <f>IF($N665=LeastSquares,B665,"")</f>
        <v/>
      </c>
      <c r="P665" s="58" t="str">
        <f>IF($N665=LeastSquares,C665,"")</f>
        <v/>
      </c>
      <c r="Q665" s="58" t="str">
        <f>IF($N665=LeastSquares,D665,"")</f>
        <v/>
      </c>
    </row>
    <row r="666" spans="1:17" x14ac:dyDescent="0.25">
      <c r="A666">
        <v>664</v>
      </c>
      <c r="B666" s="51">
        <f t="shared" si="81"/>
        <v>6</v>
      </c>
      <c r="C666" s="51">
        <f t="shared" si="82"/>
        <v>6</v>
      </c>
      <c r="D666" s="51">
        <f t="shared" si="83"/>
        <v>4</v>
      </c>
      <c r="E666" s="14">
        <f>Alfa*($B666*V$3+$C666*V$4+$D666*V$5)</f>
        <v>1.7999999999999998</v>
      </c>
      <c r="F666" s="14">
        <f>Alfa*($B666*W$3+$C666*W$4+$D666*W$5)</f>
        <v>3.2680851063829786</v>
      </c>
      <c r="G666" s="14">
        <f>Alfa*($B666*X$3+$C666*X$4+$D666*X$5)</f>
        <v>1.4910638297872341</v>
      </c>
      <c r="H666" s="14">
        <f>Alfa*($B666*Y$3+$C666*Y$4+$D666*Y$5)</f>
        <v>1.9199999999999997</v>
      </c>
      <c r="I666" s="19">
        <f t="shared" si="84"/>
        <v>43.573428414951806</v>
      </c>
      <c r="J666" s="22">
        <f t="shared" si="85"/>
        <v>0.13883799564270838</v>
      </c>
      <c r="K666" s="22">
        <f t="shared" si="86"/>
        <v>0.60268390832324781</v>
      </c>
      <c r="L666" s="22">
        <f t="shared" si="87"/>
        <v>0.10193869306729904</v>
      </c>
      <c r="M666" s="22">
        <f t="shared" si="88"/>
        <v>0.15653940296674476</v>
      </c>
      <c r="N666" s="23">
        <f>SUM((J666-AandeelFiets)^2,(K666-AandeelAuto)^2,(L666-AandeelBus)^2,(M666-AandeelTrein)^2)</f>
        <v>4.0848512517200437E-3</v>
      </c>
      <c r="O666" s="58" t="str">
        <f>IF($N666=LeastSquares,B666,"")</f>
        <v/>
      </c>
      <c r="P666" s="58" t="str">
        <f>IF($N666=LeastSquares,C666,"")</f>
        <v/>
      </c>
      <c r="Q666" s="58" t="str">
        <f>IF($N666=LeastSquares,D666,"")</f>
        <v/>
      </c>
    </row>
    <row r="667" spans="1:17" x14ac:dyDescent="0.25">
      <c r="A667">
        <v>665</v>
      </c>
      <c r="B667" s="51">
        <f t="shared" si="81"/>
        <v>6</v>
      </c>
      <c r="C667" s="51">
        <f t="shared" si="82"/>
        <v>6</v>
      </c>
      <c r="D667" s="51">
        <f t="shared" si="83"/>
        <v>5</v>
      </c>
      <c r="E667" s="14">
        <f>Alfa*($B667*V$3+$C667*V$4+$D667*V$5)</f>
        <v>1.7999999999999998</v>
      </c>
      <c r="F667" s="14">
        <f>Alfa*($B667*W$3+$C667*W$4+$D667*W$5)</f>
        <v>3.5680851063829784</v>
      </c>
      <c r="G667" s="14">
        <f>Alfa*($B667*X$3+$C667*X$4+$D667*X$5)</f>
        <v>1.6110638297872342</v>
      </c>
      <c r="H667" s="14">
        <f>Alfa*($B667*Y$3+$C667*Y$4+$D667*Y$5)</f>
        <v>2.13</v>
      </c>
      <c r="I667" s="19">
        <f t="shared" si="84"/>
        <v>54.921298204214274</v>
      </c>
      <c r="J667" s="22">
        <f t="shared" si="85"/>
        <v>0.11015121022665006</v>
      </c>
      <c r="K667" s="22">
        <f t="shared" si="86"/>
        <v>0.64544446122131172</v>
      </c>
      <c r="L667" s="22">
        <f t="shared" si="87"/>
        <v>9.118750581505447E-2</v>
      </c>
      <c r="M667" s="22">
        <f t="shared" si="88"/>
        <v>0.15321682273698387</v>
      </c>
      <c r="N667" s="23">
        <f>SUM((J667-AandeelFiets)^2,(K667-AandeelAuto)^2,(L667-AandeelBus)^2,(M667-AandeelTrein)^2)</f>
        <v>1.3567694130100123E-2</v>
      </c>
      <c r="O667" s="58" t="str">
        <f>IF($N667=LeastSquares,B667,"")</f>
        <v/>
      </c>
      <c r="P667" s="58" t="str">
        <f>IF($N667=LeastSquares,C667,"")</f>
        <v/>
      </c>
      <c r="Q667" s="58" t="str">
        <f>IF($N667=LeastSquares,D667,"")</f>
        <v/>
      </c>
    </row>
    <row r="668" spans="1:17" x14ac:dyDescent="0.25">
      <c r="A668">
        <v>666</v>
      </c>
      <c r="B668" s="51">
        <f t="shared" si="81"/>
        <v>6</v>
      </c>
      <c r="C668" s="51">
        <f t="shared" si="82"/>
        <v>6</v>
      </c>
      <c r="D668" s="51">
        <f t="shared" si="83"/>
        <v>6</v>
      </c>
      <c r="E668" s="14">
        <f>Alfa*($B668*V$3+$C668*V$4+$D668*V$5)</f>
        <v>1.7999999999999998</v>
      </c>
      <c r="F668" s="14">
        <f>Alfa*($B668*W$3+$C668*W$4+$D668*W$5)</f>
        <v>3.8680851063829786</v>
      </c>
      <c r="G668" s="14">
        <f>Alfa*($B668*X$3+$C668*X$4+$D668*X$5)</f>
        <v>1.7310638297872343</v>
      </c>
      <c r="H668" s="14">
        <f>Alfa*($B668*Y$3+$C668*Y$4+$D668*Y$5)</f>
        <v>2.3399999999999994</v>
      </c>
      <c r="I668" s="19">
        <f t="shared" si="84"/>
        <v>69.928211177853669</v>
      </c>
      <c r="J668" s="22">
        <f t="shared" si="85"/>
        <v>8.6512258250485238E-2</v>
      </c>
      <c r="K668" s="22">
        <f t="shared" si="86"/>
        <v>0.6842827601000625</v>
      </c>
      <c r="L668" s="22">
        <f t="shared" si="87"/>
        <v>8.0749352828511103E-2</v>
      </c>
      <c r="M668" s="22">
        <f t="shared" si="88"/>
        <v>0.14845562882094124</v>
      </c>
      <c r="N668" s="23">
        <f>SUM((J668-AandeelFiets)^2,(K668-AandeelAuto)^2,(L668-AandeelBus)^2,(M668-AandeelTrein)^2)</f>
        <v>2.6675948491825186E-2</v>
      </c>
      <c r="O668" s="58" t="str">
        <f>IF($N668=LeastSquares,B668,"")</f>
        <v/>
      </c>
      <c r="P668" s="58" t="str">
        <f>IF($N668=LeastSquares,C668,"")</f>
        <v/>
      </c>
      <c r="Q668" s="58" t="str">
        <f>IF($N668=LeastSquares,D668,"")</f>
        <v/>
      </c>
    </row>
    <row r="669" spans="1:17" x14ac:dyDescent="0.25">
      <c r="A669">
        <v>667</v>
      </c>
      <c r="B669" s="51">
        <f t="shared" si="81"/>
        <v>6</v>
      </c>
      <c r="C669" s="51">
        <f t="shared" si="82"/>
        <v>6</v>
      </c>
      <c r="D669" s="51">
        <f t="shared" si="83"/>
        <v>7</v>
      </c>
      <c r="E669" s="14">
        <f>Alfa*($B669*V$3+$C669*V$4+$D669*V$5)</f>
        <v>1.7999999999999998</v>
      </c>
      <c r="F669" s="14">
        <f>Alfa*($B669*W$3+$C669*W$4+$D669*W$5)</f>
        <v>4.1680851063829785</v>
      </c>
      <c r="G669" s="14">
        <f>Alfa*($B669*X$3+$C669*X$4+$D669*X$5)</f>
        <v>1.8510638297872344</v>
      </c>
      <c r="H669" s="14">
        <f>Alfa*($B669*Y$3+$C669*Y$4+$D669*Y$5)</f>
        <v>2.5499999999999998</v>
      </c>
      <c r="I669" s="19">
        <f t="shared" si="84"/>
        <v>89.81498761063574</v>
      </c>
      <c r="J669" s="22">
        <f t="shared" si="85"/>
        <v>6.7356770015259193E-2</v>
      </c>
      <c r="K669" s="22">
        <f t="shared" si="86"/>
        <v>0.71916335117070818</v>
      </c>
      <c r="L669" s="22">
        <f t="shared" si="87"/>
        <v>7.0885595572752855E-2</v>
      </c>
      <c r="M669" s="22">
        <f t="shared" si="88"/>
        <v>0.14259428324127982</v>
      </c>
      <c r="N669" s="23">
        <f>SUM((J669-AandeelFiets)^2,(K669-AandeelAuto)^2,(L669-AandeelBus)^2,(M669-AandeelTrein)^2)</f>
        <v>4.18670557391327E-2</v>
      </c>
      <c r="O669" s="58" t="str">
        <f>IF($N669=LeastSquares,B669,"")</f>
        <v/>
      </c>
      <c r="P669" s="58" t="str">
        <f>IF($N669=LeastSquares,C669,"")</f>
        <v/>
      </c>
      <c r="Q669" s="58" t="str">
        <f>IF($N669=LeastSquares,D669,"")</f>
        <v/>
      </c>
    </row>
    <row r="670" spans="1:17" x14ac:dyDescent="0.25">
      <c r="A670">
        <v>668</v>
      </c>
      <c r="B670" s="51">
        <f t="shared" si="81"/>
        <v>6</v>
      </c>
      <c r="C670" s="51">
        <f t="shared" si="82"/>
        <v>6</v>
      </c>
      <c r="D670" s="51">
        <f t="shared" si="83"/>
        <v>8</v>
      </c>
      <c r="E670" s="14">
        <f>Alfa*($B670*V$3+$C670*V$4+$D670*V$5)</f>
        <v>1.7999999999999998</v>
      </c>
      <c r="F670" s="14">
        <f>Alfa*($B670*W$3+$C670*W$4+$D670*W$5)</f>
        <v>4.4680851063829783</v>
      </c>
      <c r="G670" s="14">
        <f>Alfa*($B670*X$3+$C670*X$4+$D670*X$5)</f>
        <v>1.971063829787234</v>
      </c>
      <c r="H670" s="14">
        <f>Alfa*($B670*Y$3+$C670*Y$4+$D670*Y$5)</f>
        <v>2.76</v>
      </c>
      <c r="I670" s="19">
        <f t="shared" si="84"/>
        <v>116.21740357989123</v>
      </c>
      <c r="J670" s="22">
        <f t="shared" si="85"/>
        <v>5.2054574255345855E-2</v>
      </c>
      <c r="K670" s="22">
        <f t="shared" si="86"/>
        <v>0.75022846453976999</v>
      </c>
      <c r="L670" s="22">
        <f t="shared" si="87"/>
        <v>6.1766213196655664E-2</v>
      </c>
      <c r="M670" s="22">
        <f t="shared" si="88"/>
        <v>0.13595074800822859</v>
      </c>
      <c r="N670" s="23">
        <f>SUM((J670-AandeelFiets)^2,(K670-AandeelAuto)^2,(L670-AandeelBus)^2,(M670-AandeelTrein)^2)</f>
        <v>5.7972101912862721E-2</v>
      </c>
      <c r="O670" s="58" t="str">
        <f>IF($N670=LeastSquares,B670,"")</f>
        <v/>
      </c>
      <c r="P670" s="58" t="str">
        <f>IF($N670=LeastSquares,C670,"")</f>
        <v/>
      </c>
      <c r="Q670" s="58" t="str">
        <f>IF($N670=LeastSquares,D670,"")</f>
        <v/>
      </c>
    </row>
    <row r="671" spans="1:17" x14ac:dyDescent="0.25">
      <c r="A671">
        <v>669</v>
      </c>
      <c r="B671" s="51">
        <f t="shared" si="81"/>
        <v>6</v>
      </c>
      <c r="C671" s="51">
        <f t="shared" si="82"/>
        <v>6</v>
      </c>
      <c r="D671" s="51">
        <f t="shared" si="83"/>
        <v>9</v>
      </c>
      <c r="E671" s="14">
        <f>Alfa*($B671*V$3+$C671*V$4+$D671*V$5)</f>
        <v>1.7999999999999998</v>
      </c>
      <c r="F671" s="14">
        <f>Alfa*($B671*W$3+$C671*W$4+$D671*W$5)</f>
        <v>4.7680851063829781</v>
      </c>
      <c r="G671" s="14">
        <f>Alfa*($B671*X$3+$C671*X$4+$D671*X$5)</f>
        <v>2.0910638297872342</v>
      </c>
      <c r="H671" s="14">
        <f>Alfa*($B671*Y$3+$C671*Y$4+$D671*Y$5)</f>
        <v>2.9699999999999993</v>
      </c>
      <c r="I671" s="19">
        <f t="shared" si="84"/>
        <v>151.32874298809654</v>
      </c>
      <c r="J671" s="22">
        <f t="shared" si="85"/>
        <v>3.9976856643082058E-2</v>
      </c>
      <c r="K671" s="22">
        <f t="shared" si="86"/>
        <v>0.77773496884473181</v>
      </c>
      <c r="L671" s="22">
        <f t="shared" si="87"/>
        <v>5.3483036696666778E-2</v>
      </c>
      <c r="M671" s="22">
        <f t="shared" si="88"/>
        <v>0.1288051378155195</v>
      </c>
      <c r="N671" s="23">
        <f>SUM((J671-AandeelFiets)^2,(K671-AandeelAuto)^2,(L671-AandeelBus)^2,(M671-AandeelTrein)^2)</f>
        <v>7.4166859676930291E-2</v>
      </c>
      <c r="O671" s="58" t="str">
        <f>IF($N671=LeastSquares,B671,"")</f>
        <v/>
      </c>
      <c r="P671" s="58" t="str">
        <f>IF($N671=LeastSquares,C671,"")</f>
        <v/>
      </c>
      <c r="Q671" s="58" t="str">
        <f>IF($N671=LeastSquares,D671,"")</f>
        <v/>
      </c>
    </row>
    <row r="672" spans="1:17" x14ac:dyDescent="0.25">
      <c r="A672">
        <v>670</v>
      </c>
      <c r="B672" s="51">
        <f t="shared" si="81"/>
        <v>6</v>
      </c>
      <c r="C672" s="51">
        <f t="shared" si="82"/>
        <v>7</v>
      </c>
      <c r="D672" s="51">
        <f t="shared" si="83"/>
        <v>0</v>
      </c>
      <c r="E672" s="14">
        <f>Alfa*($B672*V$3+$C672*V$4+$D672*V$5)</f>
        <v>1.7999999999999998</v>
      </c>
      <c r="F672" s="14">
        <f>Alfa*($B672*W$3+$C672*W$4+$D672*W$5)</f>
        <v>2.3680851063829786</v>
      </c>
      <c r="G672" s="14">
        <f>Alfa*($B672*X$3+$C672*X$4+$D672*X$5)</f>
        <v>1.0710638297872341</v>
      </c>
      <c r="H672" s="14">
        <f>Alfa*($B672*Y$3+$C672*Y$4+$D672*Y$5)</f>
        <v>1.26</v>
      </c>
      <c r="I672" s="19">
        <f t="shared" si="84"/>
        <v>23.17047908569808</v>
      </c>
      <c r="J672" s="22">
        <f t="shared" si="85"/>
        <v>0.26109289506003674</v>
      </c>
      <c r="K672" s="22">
        <f t="shared" si="86"/>
        <v>0.46079873776446656</v>
      </c>
      <c r="L672" s="22">
        <f t="shared" si="87"/>
        <v>0.12595693887199488</v>
      </c>
      <c r="M672" s="22">
        <f t="shared" si="88"/>
        <v>0.15215142830350192</v>
      </c>
      <c r="N672" s="23">
        <f>SUM((J672-AandeelFiets)^2,(K672-AandeelAuto)^2,(L672-AandeelBus)^2,(M672-AandeelTrein)^2)</f>
        <v>1.6351865913231029E-2</v>
      </c>
      <c r="O672" s="58" t="str">
        <f>IF($N672=LeastSquares,B672,"")</f>
        <v/>
      </c>
      <c r="P672" s="58" t="str">
        <f>IF($N672=LeastSquares,C672,"")</f>
        <v/>
      </c>
      <c r="Q672" s="58" t="str">
        <f>IF($N672=LeastSquares,D672,"")</f>
        <v/>
      </c>
    </row>
    <row r="673" spans="1:17" x14ac:dyDescent="0.25">
      <c r="A673">
        <v>671</v>
      </c>
      <c r="B673" s="51">
        <f t="shared" si="81"/>
        <v>6</v>
      </c>
      <c r="C673" s="51">
        <f t="shared" si="82"/>
        <v>7</v>
      </c>
      <c r="D673" s="51">
        <f t="shared" si="83"/>
        <v>1</v>
      </c>
      <c r="E673" s="14">
        <f>Alfa*($B673*V$3+$C673*V$4+$D673*V$5)</f>
        <v>1.7999999999999998</v>
      </c>
      <c r="F673" s="14">
        <f>Alfa*($B673*W$3+$C673*W$4+$D673*W$5)</f>
        <v>2.6680851063829785</v>
      </c>
      <c r="G673" s="14">
        <f>Alfa*($B673*X$3+$C673*X$4+$D673*X$5)</f>
        <v>1.1910638297872342</v>
      </c>
      <c r="H673" s="14">
        <f>Alfa*($B673*Y$3+$C673*Y$4+$D673*Y$5)</f>
        <v>1.47</v>
      </c>
      <c r="I673" s="19">
        <f t="shared" si="84"/>
        <v>28.101807213912007</v>
      </c>
      <c r="J673" s="22">
        <f t="shared" si="85"/>
        <v>0.21527610015835644</v>
      </c>
      <c r="K673" s="22">
        <f t="shared" si="86"/>
        <v>0.5128618432164942</v>
      </c>
      <c r="L673" s="22">
        <f t="shared" si="87"/>
        <v>0.11709495898063851</v>
      </c>
      <c r="M673" s="22">
        <f t="shared" si="88"/>
        <v>0.15476709764451094</v>
      </c>
      <c r="N673" s="23">
        <f>SUM((J673-AandeelFiets)^2,(K673-AandeelAuto)^2,(L673-AandeelBus)^2,(M673-AandeelTrein)^2)</f>
        <v>3.4649904652120389E-3</v>
      </c>
      <c r="O673" s="58" t="str">
        <f>IF($N673=LeastSquares,B673,"")</f>
        <v/>
      </c>
      <c r="P673" s="58" t="str">
        <f>IF($N673=LeastSquares,C673,"")</f>
        <v/>
      </c>
      <c r="Q673" s="58" t="str">
        <f>IF($N673=LeastSquares,D673,"")</f>
        <v/>
      </c>
    </row>
    <row r="674" spans="1:17" x14ac:dyDescent="0.25">
      <c r="A674">
        <v>672</v>
      </c>
      <c r="B674" s="51">
        <f t="shared" si="81"/>
        <v>6</v>
      </c>
      <c r="C674" s="51">
        <f t="shared" si="82"/>
        <v>7</v>
      </c>
      <c r="D674" s="51">
        <f t="shared" si="83"/>
        <v>2</v>
      </c>
      <c r="E674" s="14">
        <f>Alfa*($B674*V$3+$C674*V$4+$D674*V$5)</f>
        <v>1.7999999999999998</v>
      </c>
      <c r="F674" s="14">
        <f>Alfa*($B674*W$3+$C674*W$4+$D674*W$5)</f>
        <v>2.9680851063829787</v>
      </c>
      <c r="G674" s="14">
        <f>Alfa*($B674*X$3+$C674*X$4+$D674*X$5)</f>
        <v>1.3110638297872341</v>
      </c>
      <c r="H674" s="14">
        <f>Alfa*($B674*Y$3+$C674*Y$4+$D674*Y$5)</f>
        <v>1.68</v>
      </c>
      <c r="I674" s="19">
        <f t="shared" si="84"/>
        <v>34.579952341151824</v>
      </c>
      <c r="J674" s="22">
        <f t="shared" si="85"/>
        <v>0.17494666865730668</v>
      </c>
      <c r="K674" s="22">
        <f t="shared" si="86"/>
        <v>0.56259853008293725</v>
      </c>
      <c r="L674" s="22">
        <f t="shared" si="87"/>
        <v>0.10729102549200556</v>
      </c>
      <c r="M674" s="22">
        <f t="shared" si="88"/>
        <v>0.15516377576775031</v>
      </c>
      <c r="N674" s="23">
        <f>SUM((J674-AandeelFiets)^2,(K674-AandeelAuto)^2,(L674-AandeelBus)^2,(M674-AandeelTrein)^2)</f>
        <v>3.6809958892530478E-4</v>
      </c>
      <c r="O674" s="58" t="str">
        <f>IF($N674=LeastSquares,B674,"")</f>
        <v/>
      </c>
      <c r="P674" s="58" t="str">
        <f>IF($N674=LeastSquares,C674,"")</f>
        <v/>
      </c>
      <c r="Q674" s="58" t="str">
        <f>IF($N674=LeastSquares,D674,"")</f>
        <v/>
      </c>
    </row>
    <row r="675" spans="1:17" x14ac:dyDescent="0.25">
      <c r="A675">
        <v>673</v>
      </c>
      <c r="B675" s="51">
        <f t="shared" si="81"/>
        <v>6</v>
      </c>
      <c r="C675" s="51">
        <f t="shared" si="82"/>
        <v>7</v>
      </c>
      <c r="D675" s="51">
        <f t="shared" si="83"/>
        <v>3</v>
      </c>
      <c r="E675" s="14">
        <f>Alfa*($B675*V$3+$C675*V$4+$D675*V$5)</f>
        <v>1.7999999999999998</v>
      </c>
      <c r="F675" s="14">
        <f>Alfa*($B675*W$3+$C675*W$4+$D675*W$5)</f>
        <v>3.2680851063829786</v>
      </c>
      <c r="G675" s="14">
        <f>Alfa*($B675*X$3+$C675*X$4+$D675*X$5)</f>
        <v>1.4310638297872342</v>
      </c>
      <c r="H675" s="14">
        <f>Alfa*($B675*Y$3+$C675*Y$4+$D675*Y$5)</f>
        <v>1.89</v>
      </c>
      <c r="I675" s="19">
        <f t="shared" si="84"/>
        <v>43.113167263644257</v>
      </c>
      <c r="J675" s="22">
        <f t="shared" si="85"/>
        <v>0.14032018170732702</v>
      </c>
      <c r="K675" s="22">
        <f t="shared" si="86"/>
        <v>0.60911795172866712</v>
      </c>
      <c r="L675" s="22">
        <f t="shared" si="87"/>
        <v>9.7027132255006462E-2</v>
      </c>
      <c r="M675" s="22">
        <f t="shared" si="88"/>
        <v>0.15353473430899953</v>
      </c>
      <c r="N675" s="23">
        <f>SUM((J675-AandeelFiets)^2,(K675-AandeelAuto)^2,(L675-AandeelBus)^2,(M675-AandeelTrein)^2)</f>
        <v>4.945376143363287E-3</v>
      </c>
      <c r="O675" s="58" t="str">
        <f>IF($N675=LeastSquares,B675,"")</f>
        <v/>
      </c>
      <c r="P675" s="58" t="str">
        <f>IF($N675=LeastSquares,C675,"")</f>
        <v/>
      </c>
      <c r="Q675" s="58" t="str">
        <f>IF($N675=LeastSquares,D675,"")</f>
        <v/>
      </c>
    </row>
    <row r="676" spans="1:17" x14ac:dyDescent="0.25">
      <c r="A676">
        <v>674</v>
      </c>
      <c r="B676" s="51">
        <f t="shared" si="81"/>
        <v>6</v>
      </c>
      <c r="C676" s="51">
        <f t="shared" si="82"/>
        <v>7</v>
      </c>
      <c r="D676" s="51">
        <f t="shared" si="83"/>
        <v>4</v>
      </c>
      <c r="E676" s="14">
        <f>Alfa*($B676*V$3+$C676*V$4+$D676*V$5)</f>
        <v>1.7999999999999998</v>
      </c>
      <c r="F676" s="14">
        <f>Alfa*($B676*W$3+$C676*W$4+$D676*W$5)</f>
        <v>3.5680851063829784</v>
      </c>
      <c r="G676" s="14">
        <f>Alfa*($B676*X$3+$C676*X$4+$D676*X$5)</f>
        <v>1.5510638297872343</v>
      </c>
      <c r="H676" s="14">
        <f>Alfa*($B676*Y$3+$C676*Y$4+$D676*Y$5)</f>
        <v>2.1</v>
      </c>
      <c r="I676" s="19">
        <f t="shared" si="84"/>
        <v>54.380950157898049</v>
      </c>
      <c r="J676" s="22">
        <f t="shared" si="85"/>
        <v>0.11124571098606155</v>
      </c>
      <c r="K676" s="22">
        <f t="shared" si="86"/>
        <v>0.65185782201427145</v>
      </c>
      <c r="L676" s="22">
        <f t="shared" si="87"/>
        <v>8.6730464220077186E-2</v>
      </c>
      <c r="M676" s="22">
        <f t="shared" si="88"/>
        <v>0.15016600277958977</v>
      </c>
      <c r="N676" s="23">
        <f>SUM((J676-AandeelFiets)^2,(K676-AandeelAuto)^2,(L676-AandeelBus)^2,(M676-AandeelTrein)^2)</f>
        <v>1.5030651895367E-2</v>
      </c>
      <c r="O676" s="58" t="str">
        <f>IF($N676=LeastSquares,B676,"")</f>
        <v/>
      </c>
      <c r="P676" s="58" t="str">
        <f>IF($N676=LeastSquares,C676,"")</f>
        <v/>
      </c>
      <c r="Q676" s="58" t="str">
        <f>IF($N676=LeastSquares,D676,"")</f>
        <v/>
      </c>
    </row>
    <row r="677" spans="1:17" x14ac:dyDescent="0.25">
      <c r="A677">
        <v>675</v>
      </c>
      <c r="B677" s="51">
        <f t="shared" si="81"/>
        <v>6</v>
      </c>
      <c r="C677" s="51">
        <f t="shared" si="82"/>
        <v>7</v>
      </c>
      <c r="D677" s="51">
        <f t="shared" si="83"/>
        <v>5</v>
      </c>
      <c r="E677" s="14">
        <f>Alfa*($B677*V$3+$C677*V$4+$D677*V$5)</f>
        <v>1.7999999999999998</v>
      </c>
      <c r="F677" s="14">
        <f>Alfa*($B677*W$3+$C677*W$4+$D677*W$5)</f>
        <v>3.8680851063829786</v>
      </c>
      <c r="G677" s="14">
        <f>Alfa*($B677*X$3+$C677*X$4+$D677*X$5)</f>
        <v>1.6710638297872342</v>
      </c>
      <c r="H677" s="14">
        <f>Alfa*($B677*Y$3+$C677*Y$4+$D677*Y$5)</f>
        <v>2.31</v>
      </c>
      <c r="I677" s="19">
        <f t="shared" si="84"/>
        <v>69.292563519633063</v>
      </c>
      <c r="J677" s="22">
        <f t="shared" si="85"/>
        <v>8.7305868871467907E-2</v>
      </c>
      <c r="K677" s="22">
        <f t="shared" si="86"/>
        <v>0.69055995222465594</v>
      </c>
      <c r="L677" s="22">
        <f t="shared" si="87"/>
        <v>7.6744484205120589E-2</v>
      </c>
      <c r="M677" s="22">
        <f t="shared" si="88"/>
        <v>0.14538969469875568</v>
      </c>
      <c r="N677" s="23">
        <f>SUM((J677-AandeelFiets)^2,(K677-AandeelAuto)^2,(L677-AandeelBus)^2,(M677-AandeelTrein)^2)</f>
        <v>2.8679920160177036E-2</v>
      </c>
      <c r="O677" s="58" t="str">
        <f>IF($N677=LeastSquares,B677,"")</f>
        <v/>
      </c>
      <c r="P677" s="58" t="str">
        <f>IF($N677=LeastSquares,C677,"")</f>
        <v/>
      </c>
      <c r="Q677" s="58" t="str">
        <f>IF($N677=LeastSquares,D677,"")</f>
        <v/>
      </c>
    </row>
    <row r="678" spans="1:17" x14ac:dyDescent="0.25">
      <c r="A678">
        <v>676</v>
      </c>
      <c r="B678" s="51">
        <f t="shared" si="81"/>
        <v>6</v>
      </c>
      <c r="C678" s="51">
        <f t="shared" si="82"/>
        <v>7</v>
      </c>
      <c r="D678" s="51">
        <f t="shared" si="83"/>
        <v>6</v>
      </c>
      <c r="E678" s="14">
        <f>Alfa*($B678*V$3+$C678*V$4+$D678*V$5)</f>
        <v>1.7999999999999998</v>
      </c>
      <c r="F678" s="14">
        <f>Alfa*($B678*W$3+$C678*W$4+$D678*W$5)</f>
        <v>4.1680851063829785</v>
      </c>
      <c r="G678" s="14">
        <f>Alfa*($B678*X$3+$C678*X$4+$D678*X$5)</f>
        <v>1.7910638297872343</v>
      </c>
      <c r="H678" s="14">
        <f>Alfa*($B678*Y$3+$C678*Y$4+$D678*Y$5)</f>
        <v>2.5199999999999996</v>
      </c>
      <c r="I678" s="19">
        <f t="shared" si="84"/>
        <v>89.065719218172106</v>
      </c>
      <c r="J678" s="22">
        <f t="shared" si="85"/>
        <v>6.792341113413064E-2</v>
      </c>
      <c r="K678" s="22">
        <f t="shared" si="86"/>
        <v>0.72521333732453341</v>
      </c>
      <c r="L678" s="22">
        <f t="shared" si="87"/>
        <v>6.7319139927159197E-2</v>
      </c>
      <c r="M678" s="22">
        <f t="shared" si="88"/>
        <v>0.13954411161417679</v>
      </c>
      <c r="N678" s="23">
        <f>SUM((J678-AandeelFiets)^2,(K678-AandeelAuto)^2,(L678-AandeelBus)^2,(M678-AandeelTrein)^2)</f>
        <v>4.4313059958559935E-2</v>
      </c>
      <c r="O678" s="58" t="str">
        <f>IF($N678=LeastSquares,B678,"")</f>
        <v/>
      </c>
      <c r="P678" s="58" t="str">
        <f>IF($N678=LeastSquares,C678,"")</f>
        <v/>
      </c>
      <c r="Q678" s="58" t="str">
        <f>IF($N678=LeastSquares,D678,"")</f>
        <v/>
      </c>
    </row>
    <row r="679" spans="1:17" x14ac:dyDescent="0.25">
      <c r="A679">
        <v>677</v>
      </c>
      <c r="B679" s="51">
        <f t="shared" si="81"/>
        <v>6</v>
      </c>
      <c r="C679" s="51">
        <f t="shared" si="82"/>
        <v>7</v>
      </c>
      <c r="D679" s="51">
        <f t="shared" si="83"/>
        <v>7</v>
      </c>
      <c r="E679" s="14">
        <f>Alfa*($B679*V$3+$C679*V$4+$D679*V$5)</f>
        <v>1.7999999999999998</v>
      </c>
      <c r="F679" s="14">
        <f>Alfa*($B679*W$3+$C679*W$4+$D679*W$5)</f>
        <v>4.4680851063829783</v>
      </c>
      <c r="G679" s="14">
        <f>Alfa*($B679*X$3+$C679*X$4+$D679*X$5)</f>
        <v>1.911063829787234</v>
      </c>
      <c r="H679" s="14">
        <f>Alfa*($B679*Y$3+$C679*Y$4+$D679*Y$5)</f>
        <v>2.73</v>
      </c>
      <c r="I679" s="19">
        <f t="shared" si="84"/>
        <v>115.33241548311662</v>
      </c>
      <c r="J679" s="22">
        <f t="shared" si="85"/>
        <v>5.2454008173431051E-2</v>
      </c>
      <c r="K679" s="22">
        <f t="shared" si="86"/>
        <v>0.75598524383029286</v>
      </c>
      <c r="L679" s="22">
        <f t="shared" si="87"/>
        <v>5.861558287787319E-2</v>
      </c>
      <c r="M679" s="22">
        <f t="shared" si="88"/>
        <v>0.13294516511840299</v>
      </c>
      <c r="N679" s="23">
        <f>SUM((J679-AandeelFiets)^2,(K679-AandeelAuto)^2,(L679-AandeelBus)^2,(M679-AandeelTrein)^2)</f>
        <v>6.0746991626210729E-2</v>
      </c>
      <c r="O679" s="58" t="str">
        <f>IF($N679=LeastSquares,B679,"")</f>
        <v/>
      </c>
      <c r="P679" s="58" t="str">
        <f>IF($N679=LeastSquares,C679,"")</f>
        <v/>
      </c>
      <c r="Q679" s="58" t="str">
        <f>IF($N679=LeastSquares,D679,"")</f>
        <v/>
      </c>
    </row>
    <row r="680" spans="1:17" x14ac:dyDescent="0.25">
      <c r="A680">
        <v>678</v>
      </c>
      <c r="B680" s="51">
        <f t="shared" si="81"/>
        <v>6</v>
      </c>
      <c r="C680" s="51">
        <f t="shared" si="82"/>
        <v>7</v>
      </c>
      <c r="D680" s="51">
        <f t="shared" si="83"/>
        <v>8</v>
      </c>
      <c r="E680" s="14">
        <f>Alfa*($B680*V$3+$C680*V$4+$D680*V$5)</f>
        <v>1.7999999999999998</v>
      </c>
      <c r="F680" s="14">
        <f>Alfa*($B680*W$3+$C680*W$4+$D680*W$5)</f>
        <v>4.7680851063829781</v>
      </c>
      <c r="G680" s="14">
        <f>Alfa*($B680*X$3+$C680*X$4+$D680*X$5)</f>
        <v>2.0310638297872341</v>
      </c>
      <c r="H680" s="14">
        <f>Alfa*($B680*Y$3+$C680*Y$4+$D680*Y$5)</f>
        <v>2.94</v>
      </c>
      <c r="I680" s="19">
        <f t="shared" si="84"/>
        <v>150.28133975056645</v>
      </c>
      <c r="J680" s="22">
        <f t="shared" si="85"/>
        <v>4.025547998476732E-2</v>
      </c>
      <c r="K680" s="22">
        <f t="shared" si="86"/>
        <v>0.78315548296618154</v>
      </c>
      <c r="L680" s="22">
        <f t="shared" si="87"/>
        <v>5.0719475707296235E-2</v>
      </c>
      <c r="M680" s="22">
        <f t="shared" si="88"/>
        <v>0.12586956134175495</v>
      </c>
      <c r="N680" s="23">
        <f>SUM((J680-AandeelFiets)^2,(K680-AandeelAuto)^2,(L680-AandeelBus)^2,(M680-AandeelTrein)^2)</f>
        <v>7.7159797600452593E-2</v>
      </c>
      <c r="O680" s="58" t="str">
        <f>IF($N680=LeastSquares,B680,"")</f>
        <v/>
      </c>
      <c r="P680" s="58" t="str">
        <f>IF($N680=LeastSquares,C680,"")</f>
        <v/>
      </c>
      <c r="Q680" s="58" t="str">
        <f>IF($N680=LeastSquares,D680,"")</f>
        <v/>
      </c>
    </row>
    <row r="681" spans="1:17" x14ac:dyDescent="0.25">
      <c r="A681">
        <v>679</v>
      </c>
      <c r="B681" s="51">
        <f t="shared" si="81"/>
        <v>6</v>
      </c>
      <c r="C681" s="51">
        <f t="shared" si="82"/>
        <v>7</v>
      </c>
      <c r="D681" s="51">
        <f t="shared" si="83"/>
        <v>9</v>
      </c>
      <c r="E681" s="14">
        <f>Alfa*($B681*V$3+$C681*V$4+$D681*V$5)</f>
        <v>1.7999999999999998</v>
      </c>
      <c r="F681" s="14">
        <f>Alfa*($B681*W$3+$C681*W$4+$D681*W$5)</f>
        <v>5.0680851063829788</v>
      </c>
      <c r="G681" s="14">
        <f>Alfa*($B681*X$3+$C681*X$4+$D681*X$5)</f>
        <v>2.1510638297872342</v>
      </c>
      <c r="H681" s="14">
        <f>Alfa*($B681*Y$3+$C681*Y$4+$D681*Y$5)</f>
        <v>3.15</v>
      </c>
      <c r="I681" s="19">
        <f t="shared" si="84"/>
        <v>196.84952521552313</v>
      </c>
      <c r="J681" s="22">
        <f t="shared" si="85"/>
        <v>3.0732344707407416E-2</v>
      </c>
      <c r="K681" s="22">
        <f t="shared" si="86"/>
        <v>0.80706223147531853</v>
      </c>
      <c r="L681" s="22">
        <f t="shared" si="87"/>
        <v>4.3657692724740627E-2</v>
      </c>
      <c r="M681" s="22">
        <f t="shared" si="88"/>
        <v>0.11854773109253341</v>
      </c>
      <c r="N681" s="23">
        <f>SUM((J681-AandeelFiets)^2,(K681-AandeelAuto)^2,(L681-AandeelBus)^2,(M681-AandeelTrein)^2)</f>
        <v>9.3022909139453644E-2</v>
      </c>
      <c r="O681" s="58" t="str">
        <f>IF($N681=LeastSquares,B681,"")</f>
        <v/>
      </c>
      <c r="P681" s="58" t="str">
        <f>IF($N681=LeastSquares,C681,"")</f>
        <v/>
      </c>
      <c r="Q681" s="58" t="str">
        <f>IF($N681=LeastSquares,D681,"")</f>
        <v/>
      </c>
    </row>
    <row r="682" spans="1:17" x14ac:dyDescent="0.25">
      <c r="A682">
        <v>680</v>
      </c>
      <c r="B682" s="51">
        <f t="shared" si="81"/>
        <v>6</v>
      </c>
      <c r="C682" s="51">
        <f t="shared" si="82"/>
        <v>8</v>
      </c>
      <c r="D682" s="51">
        <f t="shared" si="83"/>
        <v>0</v>
      </c>
      <c r="E682" s="14">
        <f>Alfa*($B682*V$3+$C682*V$4+$D682*V$5)</f>
        <v>1.7999999999999998</v>
      </c>
      <c r="F682" s="14">
        <f>Alfa*($B682*W$3+$C682*W$4+$D682*W$5)</f>
        <v>2.6680851063829785</v>
      </c>
      <c r="G682" s="14">
        <f>Alfa*($B682*X$3+$C682*X$4+$D682*X$5)</f>
        <v>1.1310638297872342</v>
      </c>
      <c r="H682" s="14">
        <f>Alfa*($B682*Y$3+$C682*Y$4+$D682*Y$5)</f>
        <v>1.44</v>
      </c>
      <c r="I682" s="19">
        <f t="shared" si="84"/>
        <v>27.781639430922489</v>
      </c>
      <c r="J682" s="22">
        <f t="shared" si="85"/>
        <v>0.21775703624168974</v>
      </c>
      <c r="K682" s="22">
        <f t="shared" si="86"/>
        <v>0.51877228776498174</v>
      </c>
      <c r="L682" s="22">
        <f t="shared" si="87"/>
        <v>0.1115467469721101</v>
      </c>
      <c r="M682" s="22">
        <f t="shared" si="88"/>
        <v>0.15192392902121846</v>
      </c>
      <c r="N682" s="23">
        <f>SUM((J682-AandeelFiets)^2,(K682-AandeelAuto)^2,(L682-AandeelBus)^2,(M682-AandeelTrein)^2)</f>
        <v>3.3925849312310234E-3</v>
      </c>
      <c r="O682" s="58" t="str">
        <f>IF($N682=LeastSquares,B682,"")</f>
        <v/>
      </c>
      <c r="P682" s="58" t="str">
        <f>IF($N682=LeastSquares,C682,"")</f>
        <v/>
      </c>
      <c r="Q682" s="58" t="str">
        <f>IF($N682=LeastSquares,D682,"")</f>
        <v/>
      </c>
    </row>
    <row r="683" spans="1:17" x14ac:dyDescent="0.25">
      <c r="A683">
        <v>681</v>
      </c>
      <c r="B683" s="51">
        <f t="shared" si="81"/>
        <v>6</v>
      </c>
      <c r="C683" s="51">
        <f t="shared" si="82"/>
        <v>8</v>
      </c>
      <c r="D683" s="51">
        <f t="shared" si="83"/>
        <v>1</v>
      </c>
      <c r="E683" s="14">
        <f>Alfa*($B683*V$3+$C683*V$4+$D683*V$5)</f>
        <v>1.7999999999999998</v>
      </c>
      <c r="F683" s="14">
        <f>Alfa*($B683*W$3+$C683*W$4+$D683*W$5)</f>
        <v>2.9680851063829787</v>
      </c>
      <c r="G683" s="14">
        <f>Alfa*($B683*X$3+$C683*X$4+$D683*X$5)</f>
        <v>1.2510638297872341</v>
      </c>
      <c r="H683" s="14">
        <f>Alfa*($B683*Y$3+$C683*Y$4+$D683*Y$5)</f>
        <v>1.65</v>
      </c>
      <c r="I683" s="19">
        <f t="shared" si="84"/>
        <v>34.205315713100632</v>
      </c>
      <c r="J683" s="22">
        <f t="shared" si="85"/>
        <v>0.17686278691752963</v>
      </c>
      <c r="K683" s="22">
        <f t="shared" si="86"/>
        <v>0.56876043830868428</v>
      </c>
      <c r="L683" s="22">
        <f t="shared" si="87"/>
        <v>0.10214956334110289</v>
      </c>
      <c r="M683" s="22">
        <f t="shared" si="88"/>
        <v>0.15222721143268314</v>
      </c>
      <c r="N683" s="23">
        <f>SUM((J683-AandeelFiets)^2,(K683-AandeelAuto)^2,(L683-AandeelBus)^2,(M683-AandeelTrein)^2)</f>
        <v>7.7810622083487066E-4</v>
      </c>
      <c r="O683" s="58" t="str">
        <f>IF($N683=LeastSquares,B683,"")</f>
        <v/>
      </c>
      <c r="P683" s="58" t="str">
        <f>IF($N683=LeastSquares,C683,"")</f>
        <v/>
      </c>
      <c r="Q683" s="58" t="str">
        <f>IF($N683=LeastSquares,D683,"")</f>
        <v/>
      </c>
    </row>
    <row r="684" spans="1:17" x14ac:dyDescent="0.25">
      <c r="A684">
        <v>682</v>
      </c>
      <c r="B684" s="51">
        <f t="shared" si="81"/>
        <v>6</v>
      </c>
      <c r="C684" s="51">
        <f t="shared" si="82"/>
        <v>8</v>
      </c>
      <c r="D684" s="51">
        <f t="shared" si="83"/>
        <v>2</v>
      </c>
      <c r="E684" s="14">
        <f>Alfa*($B684*V$3+$C684*V$4+$D684*V$5)</f>
        <v>1.7999999999999998</v>
      </c>
      <c r="F684" s="14">
        <f>Alfa*($B684*W$3+$C684*W$4+$D684*W$5)</f>
        <v>3.2680851063829786</v>
      </c>
      <c r="G684" s="14">
        <f>Alfa*($B684*X$3+$C684*X$4+$D684*X$5)</f>
        <v>1.3710638297872342</v>
      </c>
      <c r="H684" s="14">
        <f>Alfa*($B684*Y$3+$C684*Y$4+$D684*Y$5)</f>
        <v>1.8599999999999997</v>
      </c>
      <c r="I684" s="19">
        <f t="shared" si="84"/>
        <v>42.67392783844663</v>
      </c>
      <c r="J684" s="22">
        <f t="shared" si="85"/>
        <v>0.14176448644042036</v>
      </c>
      <c r="K684" s="22">
        <f t="shared" si="86"/>
        <v>0.61538755550190616</v>
      </c>
      <c r="L684" s="22">
        <f t="shared" si="87"/>
        <v>9.2317245353001134E-2</v>
      </c>
      <c r="M684" s="22">
        <f t="shared" si="88"/>
        <v>0.15053071270467241</v>
      </c>
      <c r="N684" s="23">
        <f>SUM((J684-AandeelFiets)^2,(K684-AandeelAuto)^2,(L684-AandeelBus)^2,(M684-AandeelTrein)^2)</f>
        <v>5.9287789472154467E-3</v>
      </c>
      <c r="O684" s="58" t="str">
        <f>IF($N684=LeastSquares,B684,"")</f>
        <v/>
      </c>
      <c r="P684" s="58" t="str">
        <f>IF($N684=LeastSquares,C684,"")</f>
        <v/>
      </c>
      <c r="Q684" s="58" t="str">
        <f>IF($N684=LeastSquares,D684,"")</f>
        <v/>
      </c>
    </row>
    <row r="685" spans="1:17" x14ac:dyDescent="0.25">
      <c r="A685">
        <v>683</v>
      </c>
      <c r="B685" s="51">
        <f t="shared" si="81"/>
        <v>6</v>
      </c>
      <c r="C685" s="51">
        <f t="shared" si="82"/>
        <v>8</v>
      </c>
      <c r="D685" s="51">
        <f t="shared" si="83"/>
        <v>3</v>
      </c>
      <c r="E685" s="14">
        <f>Alfa*($B685*V$3+$C685*V$4+$D685*V$5)</f>
        <v>1.7999999999999998</v>
      </c>
      <c r="F685" s="14">
        <f>Alfa*($B685*W$3+$C685*W$4+$D685*W$5)</f>
        <v>3.5680851063829784</v>
      </c>
      <c r="G685" s="14">
        <f>Alfa*($B685*X$3+$C685*X$4+$D685*X$5)</f>
        <v>1.4910638297872341</v>
      </c>
      <c r="H685" s="14">
        <f>Alfa*($B685*Y$3+$C685*Y$4+$D685*Y$5)</f>
        <v>2.0699999999999998</v>
      </c>
      <c r="I685" s="19">
        <f t="shared" si="84"/>
        <v>53.864936656338202</v>
      </c>
      <c r="J685" s="22">
        <f t="shared" si="85"/>
        <v>0.1123114188922209</v>
      </c>
      <c r="K685" s="22">
        <f t="shared" si="86"/>
        <v>0.65810246756918611</v>
      </c>
      <c r="L685" s="22">
        <f t="shared" si="87"/>
        <v>8.2462147378373221E-2</v>
      </c>
      <c r="M685" s="22">
        <f t="shared" si="88"/>
        <v>0.14712396616021983</v>
      </c>
      <c r="N685" s="23">
        <f>SUM((J685-AandeelFiets)^2,(K685-AandeelAuto)^2,(L685-AandeelBus)^2,(M685-AandeelTrein)^2)</f>
        <v>1.6588998511661866E-2</v>
      </c>
      <c r="O685" s="58" t="str">
        <f>IF($N685=LeastSquares,B685,"")</f>
        <v/>
      </c>
      <c r="P685" s="58" t="str">
        <f>IF($N685=LeastSquares,C685,"")</f>
        <v/>
      </c>
      <c r="Q685" s="58" t="str">
        <f>IF($N685=LeastSquares,D685,"")</f>
        <v/>
      </c>
    </row>
    <row r="686" spans="1:17" x14ac:dyDescent="0.25">
      <c r="A686">
        <v>684</v>
      </c>
      <c r="B686" s="51">
        <f t="shared" si="81"/>
        <v>6</v>
      </c>
      <c r="C686" s="51">
        <f t="shared" si="82"/>
        <v>8</v>
      </c>
      <c r="D686" s="51">
        <f t="shared" si="83"/>
        <v>4</v>
      </c>
      <c r="E686" s="14">
        <f>Alfa*($B686*V$3+$C686*V$4+$D686*V$5)</f>
        <v>1.7999999999999998</v>
      </c>
      <c r="F686" s="14">
        <f>Alfa*($B686*W$3+$C686*W$4+$D686*W$5)</f>
        <v>3.8680851063829786</v>
      </c>
      <c r="G686" s="14">
        <f>Alfa*($B686*X$3+$C686*X$4+$D686*X$5)</f>
        <v>1.6110638297872342</v>
      </c>
      <c r="H686" s="14">
        <f>Alfa*($B686*Y$3+$C686*Y$4+$D686*Y$5)</f>
        <v>2.2799999999999998</v>
      </c>
      <c r="I686" s="19">
        <f t="shared" si="84"/>
        <v>68.685133426950728</v>
      </c>
      <c r="J686" s="22">
        <f t="shared" si="85"/>
        <v>8.8077974993627656E-2</v>
      </c>
      <c r="K686" s="22">
        <f t="shared" si="86"/>
        <v>0.69666705102251525</v>
      </c>
      <c r="L686" s="22">
        <f t="shared" si="87"/>
        <v>7.2914413199669681E-2</v>
      </c>
      <c r="M686" s="22">
        <f t="shared" si="88"/>
        <v>0.14234056078418744</v>
      </c>
      <c r="N686" s="23">
        <f>SUM((J686-AandeelFiets)^2,(K686-AandeelAuto)^2,(L686-AandeelBus)^2,(M686-AandeelTrein)^2)</f>
        <v>3.0751350314534191E-2</v>
      </c>
      <c r="O686" s="58" t="str">
        <f>IF($N686=LeastSquares,B686,"")</f>
        <v/>
      </c>
      <c r="P686" s="58" t="str">
        <f>IF($N686=LeastSquares,C686,"")</f>
        <v/>
      </c>
      <c r="Q686" s="58" t="str">
        <f>IF($N686=LeastSquares,D686,"")</f>
        <v/>
      </c>
    </row>
    <row r="687" spans="1:17" x14ac:dyDescent="0.25">
      <c r="A687">
        <v>685</v>
      </c>
      <c r="B687" s="51">
        <f t="shared" si="81"/>
        <v>6</v>
      </c>
      <c r="C687" s="51">
        <f t="shared" si="82"/>
        <v>8</v>
      </c>
      <c r="D687" s="51">
        <f t="shared" si="83"/>
        <v>5</v>
      </c>
      <c r="E687" s="14">
        <f>Alfa*($B687*V$3+$C687*V$4+$D687*V$5)</f>
        <v>1.7999999999999998</v>
      </c>
      <c r="F687" s="14">
        <f>Alfa*($B687*W$3+$C687*W$4+$D687*W$5)</f>
        <v>4.1680851063829785</v>
      </c>
      <c r="G687" s="14">
        <f>Alfa*($B687*X$3+$C687*X$4+$D687*X$5)</f>
        <v>1.7310638297872343</v>
      </c>
      <c r="H687" s="14">
        <f>Alfa*($B687*Y$3+$C687*Y$4+$D687*Y$5)</f>
        <v>2.4900000000000002</v>
      </c>
      <c r="I687" s="19">
        <f t="shared" si="84"/>
        <v>88.349228857345224</v>
      </c>
      <c r="J687" s="22">
        <f t="shared" si="85"/>
        <v>6.8474253172952124E-2</v>
      </c>
      <c r="K687" s="22">
        <f t="shared" si="86"/>
        <v>0.73109463784584439</v>
      </c>
      <c r="L687" s="22">
        <f t="shared" si="87"/>
        <v>6.3912926803069481E-2</v>
      </c>
      <c r="M687" s="22">
        <f t="shared" si="88"/>
        <v>0.13651818217813413</v>
      </c>
      <c r="N687" s="23">
        <f>SUM((J687-AandeelFiets)^2,(K687-AandeelAuto)^2,(L687-AandeelBus)^2,(M687-AandeelTrein)^2)</f>
        <v>4.6799900673324485E-2</v>
      </c>
      <c r="O687" s="58" t="str">
        <f>IF($N687=LeastSquares,B687,"")</f>
        <v/>
      </c>
      <c r="P687" s="58" t="str">
        <f>IF($N687=LeastSquares,C687,"")</f>
        <v/>
      </c>
      <c r="Q687" s="58" t="str">
        <f>IF($N687=LeastSquares,D687,"")</f>
        <v/>
      </c>
    </row>
    <row r="688" spans="1:17" x14ac:dyDescent="0.25">
      <c r="A688">
        <v>686</v>
      </c>
      <c r="B688" s="51">
        <f t="shared" si="81"/>
        <v>6</v>
      </c>
      <c r="C688" s="51">
        <f t="shared" si="82"/>
        <v>8</v>
      </c>
      <c r="D688" s="51">
        <f t="shared" si="83"/>
        <v>6</v>
      </c>
      <c r="E688" s="14">
        <f>Alfa*($B688*V$3+$C688*V$4+$D688*V$5)</f>
        <v>1.7999999999999998</v>
      </c>
      <c r="F688" s="14">
        <f>Alfa*($B688*W$3+$C688*W$4+$D688*W$5)</f>
        <v>4.4680851063829783</v>
      </c>
      <c r="G688" s="14">
        <f>Alfa*($B688*X$3+$C688*X$4+$D688*X$5)</f>
        <v>1.8510638297872344</v>
      </c>
      <c r="H688" s="14">
        <f>Alfa*($B688*Y$3+$C688*Y$4+$D688*Y$5)</f>
        <v>2.6999999999999997</v>
      </c>
      <c r="I688" s="19">
        <f t="shared" si="84"/>
        <v>114.48557231796566</v>
      </c>
      <c r="J688" s="22">
        <f t="shared" si="85"/>
        <v>5.2842007441872244E-2</v>
      </c>
      <c r="K688" s="22">
        <f t="shared" si="86"/>
        <v>0.76157722300924657</v>
      </c>
      <c r="L688" s="22">
        <f t="shared" si="87"/>
        <v>5.5610403645073588E-2</v>
      </c>
      <c r="M688" s="22">
        <f t="shared" si="88"/>
        <v>0.12997036590380764</v>
      </c>
      <c r="N688" s="23">
        <f>SUM((J688-AandeelFiets)^2,(K688-AandeelAuto)^2,(L688-AandeelBus)^2,(M688-AandeelTrein)^2)</f>
        <v>6.3538715559256317E-2</v>
      </c>
      <c r="O688" s="58" t="str">
        <f>IF($N688=LeastSquares,B688,"")</f>
        <v/>
      </c>
      <c r="P688" s="58" t="str">
        <f>IF($N688=LeastSquares,C688,"")</f>
        <v/>
      </c>
      <c r="Q688" s="58" t="str">
        <f>IF($N688=LeastSquares,D688,"")</f>
        <v/>
      </c>
    </row>
    <row r="689" spans="1:17" x14ac:dyDescent="0.25">
      <c r="A689">
        <v>687</v>
      </c>
      <c r="B689" s="51">
        <f t="shared" si="81"/>
        <v>6</v>
      </c>
      <c r="C689" s="51">
        <f t="shared" si="82"/>
        <v>8</v>
      </c>
      <c r="D689" s="51">
        <f t="shared" si="83"/>
        <v>7</v>
      </c>
      <c r="E689" s="14">
        <f>Alfa*($B689*V$3+$C689*V$4+$D689*V$5)</f>
        <v>1.7999999999999998</v>
      </c>
      <c r="F689" s="14">
        <f>Alfa*($B689*W$3+$C689*W$4+$D689*W$5)</f>
        <v>4.7680851063829781</v>
      </c>
      <c r="G689" s="14">
        <f>Alfa*($B689*X$3+$C689*X$4+$D689*X$5)</f>
        <v>1.971063829787234</v>
      </c>
      <c r="H689" s="14">
        <f>Alfa*($B689*Y$3+$C689*Y$4+$D689*Y$5)</f>
        <v>2.9099999999999997</v>
      </c>
      <c r="I689" s="19">
        <f t="shared" si="84"/>
        <v>149.27841017126786</v>
      </c>
      <c r="J689" s="22">
        <f t="shared" si="85"/>
        <v>4.0525937122937963E-2</v>
      </c>
      <c r="K689" s="22">
        <f t="shared" si="86"/>
        <v>0.78841712661683072</v>
      </c>
      <c r="L689" s="22">
        <f t="shared" si="87"/>
        <v>4.8086718758872264E-2</v>
      </c>
      <c r="M689" s="22">
        <f t="shared" si="88"/>
        <v>0.12297021750135918</v>
      </c>
      <c r="N689" s="23">
        <f>SUM((J689-AandeelFiets)^2,(K689-AandeelAuto)^2,(L689-AandeelBus)^2,(M689-AandeelTrein)^2)</f>
        <v>8.0148984032881468E-2</v>
      </c>
      <c r="O689" s="58" t="str">
        <f>IF($N689=LeastSquares,B689,"")</f>
        <v/>
      </c>
      <c r="P689" s="58" t="str">
        <f>IF($N689=LeastSquares,C689,"")</f>
        <v/>
      </c>
      <c r="Q689" s="58" t="str">
        <f>IF($N689=LeastSquares,D689,"")</f>
        <v/>
      </c>
    </row>
    <row r="690" spans="1:17" x14ac:dyDescent="0.25">
      <c r="A690">
        <v>688</v>
      </c>
      <c r="B690" s="51">
        <f t="shared" si="81"/>
        <v>6</v>
      </c>
      <c r="C690" s="51">
        <f t="shared" si="82"/>
        <v>8</v>
      </c>
      <c r="D690" s="51">
        <f t="shared" si="83"/>
        <v>8</v>
      </c>
      <c r="E690" s="14">
        <f>Alfa*($B690*V$3+$C690*V$4+$D690*V$5)</f>
        <v>1.7999999999999998</v>
      </c>
      <c r="F690" s="14">
        <f>Alfa*($B690*W$3+$C690*W$4+$D690*W$5)</f>
        <v>5.0680851063829788</v>
      </c>
      <c r="G690" s="14">
        <f>Alfa*($B690*X$3+$C690*X$4+$D690*X$5)</f>
        <v>2.0910638297872342</v>
      </c>
      <c r="H690" s="14">
        <f>Alfa*($B690*Y$3+$C690*Y$4+$D690*Y$5)</f>
        <v>3.1199999999999997</v>
      </c>
      <c r="I690" s="19">
        <f t="shared" si="84"/>
        <v>195.65936490737823</v>
      </c>
      <c r="J690" s="22">
        <f t="shared" si="85"/>
        <v>3.0919283967198521E-2</v>
      </c>
      <c r="K690" s="22">
        <f t="shared" si="86"/>
        <v>0.81197144414990474</v>
      </c>
      <c r="L690" s="22">
        <f t="shared" si="87"/>
        <v>4.1365363310486854E-2</v>
      </c>
      <c r="M690" s="22">
        <f t="shared" si="88"/>
        <v>0.11574390857240997</v>
      </c>
      <c r="N690" s="23">
        <f>SUM((J690-AandeelFiets)^2,(K690-AandeelAuto)^2,(L690-AandeelBus)^2,(M690-AandeelTrein)^2)</f>
        <v>9.6114490837922326E-2</v>
      </c>
      <c r="O690" s="58" t="str">
        <f>IF($N690=LeastSquares,B690,"")</f>
        <v/>
      </c>
      <c r="P690" s="58" t="str">
        <f>IF($N690=LeastSquares,C690,"")</f>
        <v/>
      </c>
      <c r="Q690" s="58" t="str">
        <f>IF($N690=LeastSquares,D690,"")</f>
        <v/>
      </c>
    </row>
    <row r="691" spans="1:17" x14ac:dyDescent="0.25">
      <c r="A691">
        <v>689</v>
      </c>
      <c r="B691" s="51">
        <f t="shared" si="81"/>
        <v>6</v>
      </c>
      <c r="C691" s="51">
        <f t="shared" si="82"/>
        <v>8</v>
      </c>
      <c r="D691" s="51">
        <f t="shared" si="83"/>
        <v>9</v>
      </c>
      <c r="E691" s="14">
        <f>Alfa*($B691*V$3+$C691*V$4+$D691*V$5)</f>
        <v>1.7999999999999998</v>
      </c>
      <c r="F691" s="14">
        <f>Alfa*($B691*W$3+$C691*W$4+$D691*W$5)</f>
        <v>5.3680851063829786</v>
      </c>
      <c r="G691" s="14">
        <f>Alfa*($B691*X$3+$C691*X$4+$D691*X$5)</f>
        <v>2.2110638297872343</v>
      </c>
      <c r="H691" s="14">
        <f>Alfa*($B691*Y$3+$C691*Y$4+$D691*Y$5)</f>
        <v>3.3299999999999996</v>
      </c>
      <c r="I691" s="19">
        <f t="shared" si="84"/>
        <v>257.5652301420094</v>
      </c>
      <c r="J691" s="22">
        <f t="shared" si="85"/>
        <v>2.3487826602517168E-2</v>
      </c>
      <c r="K691" s="22">
        <f t="shared" si="86"/>
        <v>0.83261169115232725</v>
      </c>
      <c r="L691" s="22">
        <f t="shared" si="87"/>
        <v>3.5429545823214531E-2</v>
      </c>
      <c r="M691" s="22">
        <f t="shared" si="88"/>
        <v>0.10847093642194097</v>
      </c>
      <c r="N691" s="23">
        <f>SUM((J691-AandeelFiets)^2,(K691-AandeelAuto)^2,(L691-AandeelBus)^2,(M691-AandeelTrein)^2)</f>
        <v>0.11114259104253188</v>
      </c>
      <c r="O691" s="58" t="str">
        <f>IF($N691=LeastSquares,B691,"")</f>
        <v/>
      </c>
      <c r="P691" s="58" t="str">
        <f>IF($N691=LeastSquares,C691,"")</f>
        <v/>
      </c>
      <c r="Q691" s="58" t="str">
        <f>IF($N691=LeastSquares,D691,"")</f>
        <v/>
      </c>
    </row>
    <row r="692" spans="1:17" x14ac:dyDescent="0.25">
      <c r="A692">
        <v>690</v>
      </c>
      <c r="B692" s="51">
        <f t="shared" si="81"/>
        <v>6</v>
      </c>
      <c r="C692" s="51">
        <f t="shared" si="82"/>
        <v>9</v>
      </c>
      <c r="D692" s="51">
        <f t="shared" si="83"/>
        <v>0</v>
      </c>
      <c r="E692" s="14">
        <f>Alfa*($B692*V$3+$C692*V$4+$D692*V$5)</f>
        <v>1.7999999999999998</v>
      </c>
      <c r="F692" s="14">
        <f>Alfa*($B692*W$3+$C692*W$4+$D692*W$5)</f>
        <v>2.9680851063829787</v>
      </c>
      <c r="G692" s="14">
        <f>Alfa*($B692*X$3+$C692*X$4+$D692*X$5)</f>
        <v>1.191063829787234</v>
      </c>
      <c r="H692" s="14">
        <f>Alfa*($B692*Y$3+$C692*Y$4+$D692*Y$5)</f>
        <v>1.6199999999999999</v>
      </c>
      <c r="I692" s="19">
        <f t="shared" si="84"/>
        <v>33.847948101441688</v>
      </c>
      <c r="J692" s="22">
        <f t="shared" si="85"/>
        <v>0.17873010931954458</v>
      </c>
      <c r="K692" s="22">
        <f t="shared" si="86"/>
        <v>0.5747654274098053</v>
      </c>
      <c r="L692" s="22">
        <f t="shared" si="87"/>
        <v>9.7216527073754319E-2</v>
      </c>
      <c r="M692" s="22">
        <f t="shared" si="88"/>
        <v>0.14928793619689579</v>
      </c>
      <c r="N692" s="23">
        <f>SUM((J692-AandeelFiets)^2,(K692-AandeelAuto)^2,(L692-AandeelBus)^2,(M692-AandeelTrein)^2)</f>
        <v>1.3233761530242758E-3</v>
      </c>
      <c r="O692" s="58" t="str">
        <f>IF($N692=LeastSquares,B692,"")</f>
        <v/>
      </c>
      <c r="P692" s="58" t="str">
        <f>IF($N692=LeastSquares,C692,"")</f>
        <v/>
      </c>
      <c r="Q692" s="58" t="str">
        <f>IF($N692=LeastSquares,D692,"")</f>
        <v/>
      </c>
    </row>
    <row r="693" spans="1:17" x14ac:dyDescent="0.25">
      <c r="A693">
        <v>691</v>
      </c>
      <c r="B693" s="51">
        <f t="shared" si="81"/>
        <v>6</v>
      </c>
      <c r="C693" s="51">
        <f t="shared" si="82"/>
        <v>9</v>
      </c>
      <c r="D693" s="51">
        <f t="shared" si="83"/>
        <v>1</v>
      </c>
      <c r="E693" s="14">
        <f>Alfa*($B693*V$3+$C693*V$4+$D693*V$5)</f>
        <v>1.7999999999999998</v>
      </c>
      <c r="F693" s="14">
        <f>Alfa*($B693*W$3+$C693*W$4+$D693*W$5)</f>
        <v>3.2680851063829786</v>
      </c>
      <c r="G693" s="14">
        <f>Alfa*($B693*X$3+$C693*X$4+$D693*X$5)</f>
        <v>1.3110638297872341</v>
      </c>
      <c r="H693" s="14">
        <f>Alfa*($B693*Y$3+$C693*Y$4+$D693*Y$5)</f>
        <v>1.8299999999999998</v>
      </c>
      <c r="I693" s="19">
        <f t="shared" si="84"/>
        <v>42.254656807250932</v>
      </c>
      <c r="J693" s="22">
        <f t="shared" si="85"/>
        <v>0.14317114186985469</v>
      </c>
      <c r="K693" s="22">
        <f t="shared" si="86"/>
        <v>0.62149372685616044</v>
      </c>
      <c r="L693" s="22">
        <f t="shared" si="87"/>
        <v>8.7803779002890839E-2</v>
      </c>
      <c r="M693" s="22">
        <f t="shared" si="88"/>
        <v>0.14753135227109399</v>
      </c>
      <c r="N693" s="23">
        <f>SUM((J693-AandeelFiets)^2,(K693-AandeelAuto)^2,(L693-AandeelBus)^2,(M693-AandeelTrein)^2)</f>
        <v>7.0232044310329792E-3</v>
      </c>
      <c r="O693" s="58" t="str">
        <f>IF($N693=LeastSquares,B693,"")</f>
        <v/>
      </c>
      <c r="P693" s="58" t="str">
        <f>IF($N693=LeastSquares,C693,"")</f>
        <v/>
      </c>
      <c r="Q693" s="58" t="str">
        <f>IF($N693=LeastSquares,D693,"")</f>
        <v/>
      </c>
    </row>
    <row r="694" spans="1:17" x14ac:dyDescent="0.25">
      <c r="A694">
        <v>692</v>
      </c>
      <c r="B694" s="51">
        <f t="shared" si="81"/>
        <v>6</v>
      </c>
      <c r="C694" s="51">
        <f t="shared" si="82"/>
        <v>9</v>
      </c>
      <c r="D694" s="51">
        <f t="shared" si="83"/>
        <v>2</v>
      </c>
      <c r="E694" s="14">
        <f>Alfa*($B694*V$3+$C694*V$4+$D694*V$5)</f>
        <v>1.7999999999999998</v>
      </c>
      <c r="F694" s="14">
        <f>Alfa*($B694*W$3+$C694*W$4+$D694*W$5)</f>
        <v>3.5680851063829784</v>
      </c>
      <c r="G694" s="14">
        <f>Alfa*($B694*X$3+$C694*X$4+$D694*X$5)</f>
        <v>1.431063829787234</v>
      </c>
      <c r="H694" s="14">
        <f>Alfa*($B694*Y$3+$C694*Y$4+$D694*Y$5)</f>
        <v>2.0399999999999996</v>
      </c>
      <c r="I694" s="19">
        <f t="shared" si="84"/>
        <v>53.372051374307837</v>
      </c>
      <c r="J694" s="22">
        <f t="shared" si="85"/>
        <v>0.11334860303542905</v>
      </c>
      <c r="K694" s="22">
        <f t="shared" si="86"/>
        <v>0.66417997465351863</v>
      </c>
      <c r="L694" s="22">
        <f t="shared" si="87"/>
        <v>7.8377107012144995E-2</v>
      </c>
      <c r="M694" s="22">
        <f t="shared" si="88"/>
        <v>0.14409431529890737</v>
      </c>
      <c r="N694" s="23">
        <f>SUM((J694-AandeelFiets)^2,(K694-AandeelAuto)^2,(L694-AandeelBus)^2,(M694-AandeelTrein)^2)</f>
        <v>1.8231903416404547E-2</v>
      </c>
      <c r="O694" s="58" t="str">
        <f>IF($N694=LeastSquares,B694,"")</f>
        <v/>
      </c>
      <c r="P694" s="58" t="str">
        <f>IF($N694=LeastSquares,C694,"")</f>
        <v/>
      </c>
      <c r="Q694" s="58" t="str">
        <f>IF($N694=LeastSquares,D694,"")</f>
        <v/>
      </c>
    </row>
    <row r="695" spans="1:17" x14ac:dyDescent="0.25">
      <c r="A695">
        <v>693</v>
      </c>
      <c r="B695" s="51">
        <f t="shared" si="81"/>
        <v>6</v>
      </c>
      <c r="C695" s="51">
        <f t="shared" si="82"/>
        <v>9</v>
      </c>
      <c r="D695" s="51">
        <f t="shared" si="83"/>
        <v>3</v>
      </c>
      <c r="E695" s="14">
        <f>Alfa*($B695*V$3+$C695*V$4+$D695*V$5)</f>
        <v>1.7999999999999998</v>
      </c>
      <c r="F695" s="14">
        <f>Alfa*($B695*W$3+$C695*W$4+$D695*W$5)</f>
        <v>3.8680851063829786</v>
      </c>
      <c r="G695" s="14">
        <f>Alfa*($B695*X$3+$C695*X$4+$D695*X$5)</f>
        <v>1.5510638297872341</v>
      </c>
      <c r="H695" s="14">
        <f>Alfa*($B695*Y$3+$C695*Y$4+$D695*Y$5)</f>
        <v>2.2499999999999996</v>
      </c>
      <c r="I695" s="19">
        <f t="shared" si="84"/>
        <v>68.104537706336586</v>
      </c>
      <c r="J695" s="22">
        <f t="shared" si="85"/>
        <v>8.8828845597612408E-2</v>
      </c>
      <c r="K695" s="22">
        <f t="shared" si="86"/>
        <v>0.7026061840397696</v>
      </c>
      <c r="L695" s="22">
        <f t="shared" si="87"/>
        <v>6.925360938885787E-2</v>
      </c>
      <c r="M695" s="22">
        <f t="shared" si="88"/>
        <v>0.13931136097376023</v>
      </c>
      <c r="N695" s="23">
        <f>SUM((J695-AandeelFiets)^2,(K695-AandeelAuto)^2,(L695-AandeelBus)^2,(M695-AandeelTrein)^2)</f>
        <v>3.288061965901292E-2</v>
      </c>
      <c r="O695" s="58" t="str">
        <f>IF($N695=LeastSquares,B695,"")</f>
        <v/>
      </c>
      <c r="P695" s="58" t="str">
        <f>IF($N695=LeastSquares,C695,"")</f>
        <v/>
      </c>
      <c r="Q695" s="58" t="str">
        <f>IF($N695=LeastSquares,D695,"")</f>
        <v/>
      </c>
    </row>
    <row r="696" spans="1:17" x14ac:dyDescent="0.25">
      <c r="A696">
        <v>694</v>
      </c>
      <c r="B696" s="51">
        <f t="shared" si="81"/>
        <v>6</v>
      </c>
      <c r="C696" s="51">
        <f t="shared" si="82"/>
        <v>9</v>
      </c>
      <c r="D696" s="51">
        <f t="shared" si="83"/>
        <v>4</v>
      </c>
      <c r="E696" s="14">
        <f>Alfa*($B696*V$3+$C696*V$4+$D696*V$5)</f>
        <v>1.7999999999999998</v>
      </c>
      <c r="F696" s="14">
        <f>Alfa*($B696*W$3+$C696*W$4+$D696*W$5)</f>
        <v>4.1680851063829785</v>
      </c>
      <c r="G696" s="14">
        <f>Alfa*($B696*X$3+$C696*X$4+$D696*X$5)</f>
        <v>1.671063829787234</v>
      </c>
      <c r="H696" s="14">
        <f>Alfa*($B696*Y$3+$C696*Y$4+$D696*Y$5)</f>
        <v>2.4599999999999995</v>
      </c>
      <c r="I696" s="19">
        <f t="shared" si="84"/>
        <v>87.663928526379024</v>
      </c>
      <c r="J696" s="22">
        <f t="shared" si="85"/>
        <v>6.9009540937838995E-2</v>
      </c>
      <c r="K696" s="22">
        <f t="shared" si="86"/>
        <v>0.73680986651179003</v>
      </c>
      <c r="L696" s="22">
        <f t="shared" si="87"/>
        <v>6.0661461743236889E-2</v>
      </c>
      <c r="M696" s="22">
        <f t="shared" si="88"/>
        <v>0.13351913080713401</v>
      </c>
      <c r="N696" s="23">
        <f>SUM((J696-AandeelFiets)^2,(K696-AandeelAuto)^2,(L696-AandeelBus)^2,(M696-AandeelTrein)^2)</f>
        <v>4.931929760339783E-2</v>
      </c>
      <c r="O696" s="58" t="str">
        <f>IF($N696=LeastSquares,B696,"")</f>
        <v/>
      </c>
      <c r="P696" s="58" t="str">
        <f>IF($N696=LeastSquares,C696,"")</f>
        <v/>
      </c>
      <c r="Q696" s="58" t="str">
        <f>IF($N696=LeastSquares,D696,"")</f>
        <v/>
      </c>
    </row>
    <row r="697" spans="1:17" x14ac:dyDescent="0.25">
      <c r="A697">
        <v>695</v>
      </c>
      <c r="B697" s="51">
        <f t="shared" si="81"/>
        <v>6</v>
      </c>
      <c r="C697" s="51">
        <f t="shared" si="82"/>
        <v>9</v>
      </c>
      <c r="D697" s="51">
        <f t="shared" si="83"/>
        <v>5</v>
      </c>
      <c r="E697" s="14">
        <f>Alfa*($B697*V$3+$C697*V$4+$D697*V$5)</f>
        <v>1.7999999999999998</v>
      </c>
      <c r="F697" s="14">
        <f>Alfa*($B697*W$3+$C697*W$4+$D697*W$5)</f>
        <v>4.4680851063829783</v>
      </c>
      <c r="G697" s="14">
        <f>Alfa*($B697*X$3+$C697*X$4+$D697*X$5)</f>
        <v>1.7910638297872341</v>
      </c>
      <c r="H697" s="14">
        <f>Alfa*($B697*Y$3+$C697*Y$4+$D697*Y$5)</f>
        <v>2.6699999999999995</v>
      </c>
      <c r="I697" s="19">
        <f t="shared" si="84"/>
        <v>113.67504851251758</v>
      </c>
      <c r="J697" s="22">
        <f t="shared" si="85"/>
        <v>5.3218780581798256E-2</v>
      </c>
      <c r="K697" s="22">
        <f t="shared" si="86"/>
        <v>0.76700740735500528</v>
      </c>
      <c r="L697" s="22">
        <f t="shared" si="87"/>
        <v>5.2745327081175207E-2</v>
      </c>
      <c r="M697" s="22">
        <f t="shared" si="88"/>
        <v>0.12702848498202124</v>
      </c>
      <c r="N697" s="23">
        <f>SUM((J697-AandeelFiets)^2,(K697-AandeelAuto)^2,(L697-AandeelBus)^2,(M697-AandeelTrein)^2)</f>
        <v>6.634037988774226E-2</v>
      </c>
      <c r="O697" s="58" t="str">
        <f>IF($N697=LeastSquares,B697,"")</f>
        <v/>
      </c>
      <c r="P697" s="58" t="str">
        <f>IF($N697=LeastSquares,C697,"")</f>
        <v/>
      </c>
      <c r="Q697" s="58" t="str">
        <f>IF($N697=LeastSquares,D697,"")</f>
        <v/>
      </c>
    </row>
    <row r="698" spans="1:17" x14ac:dyDescent="0.25">
      <c r="A698">
        <v>696</v>
      </c>
      <c r="B698" s="51">
        <f t="shared" si="81"/>
        <v>6</v>
      </c>
      <c r="C698" s="51">
        <f t="shared" si="82"/>
        <v>9</v>
      </c>
      <c r="D698" s="51">
        <f t="shared" si="83"/>
        <v>6</v>
      </c>
      <c r="E698" s="14">
        <f>Alfa*($B698*V$3+$C698*V$4+$D698*V$5)</f>
        <v>1.7999999999999998</v>
      </c>
      <c r="F698" s="14">
        <f>Alfa*($B698*W$3+$C698*W$4+$D698*W$5)</f>
        <v>4.7680851063829781</v>
      </c>
      <c r="G698" s="14">
        <f>Alfa*($B698*X$3+$C698*X$4+$D698*X$5)</f>
        <v>1.911063829787234</v>
      </c>
      <c r="H698" s="14">
        <f>Alfa*($B698*Y$3+$C698*Y$4+$D698*Y$5)</f>
        <v>2.8799999999999994</v>
      </c>
      <c r="I698" s="19">
        <f t="shared" si="84"/>
        <v>148.31785261544076</v>
      </c>
      <c r="J698" s="22">
        <f t="shared" si="85"/>
        <v>4.078839706571602E-2</v>
      </c>
      <c r="K698" s="22">
        <f t="shared" si="86"/>
        <v>0.79352318778722053</v>
      </c>
      <c r="L698" s="22">
        <f t="shared" si="87"/>
        <v>4.5579656386908501E-2</v>
      </c>
      <c r="M698" s="22">
        <f t="shared" si="88"/>
        <v>0.12010875876015495</v>
      </c>
      <c r="N698" s="23">
        <f>SUM((J698-AandeelFiets)^2,(K698-AandeelAuto)^2,(L698-AandeelBus)^2,(M698-AandeelTrein)^2)</f>
        <v>8.3128879994043045E-2</v>
      </c>
      <c r="O698" s="58" t="str">
        <f>IF($N698=LeastSquares,B698,"")</f>
        <v/>
      </c>
      <c r="P698" s="58" t="str">
        <f>IF($N698=LeastSquares,C698,"")</f>
        <v/>
      </c>
      <c r="Q698" s="58" t="str">
        <f>IF($N698=LeastSquares,D698,"")</f>
        <v/>
      </c>
    </row>
    <row r="699" spans="1:17" x14ac:dyDescent="0.25">
      <c r="A699">
        <v>697</v>
      </c>
      <c r="B699" s="51">
        <f t="shared" si="81"/>
        <v>6</v>
      </c>
      <c r="C699" s="51">
        <f t="shared" si="82"/>
        <v>9</v>
      </c>
      <c r="D699" s="51">
        <f t="shared" si="83"/>
        <v>7</v>
      </c>
      <c r="E699" s="14">
        <f>Alfa*($B699*V$3+$C699*V$4+$D699*V$5)</f>
        <v>1.7999999999999998</v>
      </c>
      <c r="F699" s="14">
        <f>Alfa*($B699*W$3+$C699*W$4+$D699*W$5)</f>
        <v>5.0680851063829788</v>
      </c>
      <c r="G699" s="14">
        <f>Alfa*($B699*X$3+$C699*X$4+$D699*X$5)</f>
        <v>2.0310638297872341</v>
      </c>
      <c r="H699" s="14">
        <f>Alfa*($B699*Y$3+$C699*Y$4+$D699*Y$5)</f>
        <v>3.0899999999999994</v>
      </c>
      <c r="I699" s="19">
        <f t="shared" si="84"/>
        <v>194.51873328621224</v>
      </c>
      <c r="J699" s="22">
        <f t="shared" si="85"/>
        <v>3.1100590478920994E-2</v>
      </c>
      <c r="K699" s="22">
        <f t="shared" si="86"/>
        <v>0.81673273520416245</v>
      </c>
      <c r="L699" s="22">
        <f t="shared" si="87"/>
        <v>3.9184867349118496E-2</v>
      </c>
      <c r="M699" s="22">
        <f t="shared" si="88"/>
        <v>0.11298180696779796</v>
      </c>
      <c r="N699" s="23">
        <f>SUM((J699-AandeelFiets)^2,(K699-AandeelAuto)^2,(L699-AandeelBus)^2,(M699-AandeelTrein)^2)</f>
        <v>9.9181194136191211E-2</v>
      </c>
      <c r="O699" s="58" t="str">
        <f>IF($N699=LeastSquares,B699,"")</f>
        <v/>
      </c>
      <c r="P699" s="58" t="str">
        <f>IF($N699=LeastSquares,C699,"")</f>
        <v/>
      </c>
      <c r="Q699" s="58" t="str">
        <f>IF($N699=LeastSquares,D699,"")</f>
        <v/>
      </c>
    </row>
    <row r="700" spans="1:17" x14ac:dyDescent="0.25">
      <c r="A700">
        <v>698</v>
      </c>
      <c r="B700" s="51">
        <f t="shared" si="81"/>
        <v>6</v>
      </c>
      <c r="C700" s="51">
        <f t="shared" si="82"/>
        <v>9</v>
      </c>
      <c r="D700" s="51">
        <f t="shared" si="83"/>
        <v>8</v>
      </c>
      <c r="E700" s="14">
        <f>Alfa*($B700*V$3+$C700*V$4+$D700*V$5)</f>
        <v>1.7999999999999998</v>
      </c>
      <c r="F700" s="14">
        <f>Alfa*($B700*W$3+$C700*W$4+$D700*W$5)</f>
        <v>5.3680851063829786</v>
      </c>
      <c r="G700" s="14">
        <f>Alfa*($B700*X$3+$C700*X$4+$D700*X$5)</f>
        <v>2.1510638297872342</v>
      </c>
      <c r="H700" s="14">
        <f>Alfa*($B700*Y$3+$C700*Y$4+$D700*Y$5)</f>
        <v>3.3</v>
      </c>
      <c r="I700" s="19">
        <f t="shared" si="84"/>
        <v>256.20810432051803</v>
      </c>
      <c r="J700" s="22">
        <f t="shared" si="85"/>
        <v>2.3612240840144526E-2</v>
      </c>
      <c r="K700" s="22">
        <f t="shared" si="86"/>
        <v>0.83702200763445078</v>
      </c>
      <c r="L700" s="22">
        <f t="shared" si="87"/>
        <v>3.3543029825938854E-2</v>
      </c>
      <c r="M700" s="22">
        <f t="shared" si="88"/>
        <v>0.10582272169946581</v>
      </c>
      <c r="N700" s="23">
        <f>SUM((J700-AandeelFiets)^2,(K700-AandeelAuto)^2,(L700-AandeelBus)^2,(M700-AandeelTrein)^2)</f>
        <v>0.11422099407408659</v>
      </c>
      <c r="O700" s="58" t="str">
        <f>IF($N700=LeastSquares,B700,"")</f>
        <v/>
      </c>
      <c r="P700" s="58" t="str">
        <f>IF($N700=LeastSquares,C700,"")</f>
        <v/>
      </c>
      <c r="Q700" s="58" t="str">
        <f>IF($N700=LeastSquares,D700,"")</f>
        <v/>
      </c>
    </row>
    <row r="701" spans="1:17" x14ac:dyDescent="0.25">
      <c r="A701">
        <v>699</v>
      </c>
      <c r="B701" s="51">
        <f t="shared" si="81"/>
        <v>6</v>
      </c>
      <c r="C701" s="51">
        <f t="shared" si="82"/>
        <v>9</v>
      </c>
      <c r="D701" s="51">
        <f t="shared" si="83"/>
        <v>9</v>
      </c>
      <c r="E701" s="14">
        <f>Alfa*($B701*V$3+$C701*V$4+$D701*V$5)</f>
        <v>1.7999999999999998</v>
      </c>
      <c r="F701" s="14">
        <f>Alfa*($B701*W$3+$C701*W$4+$D701*W$5)</f>
        <v>5.6680851063829794</v>
      </c>
      <c r="G701" s="14">
        <f>Alfa*($B701*X$3+$C701*X$4+$D701*X$5)</f>
        <v>2.2710638297872339</v>
      </c>
      <c r="H701" s="14">
        <f>Alfa*($B701*Y$3+$C701*Y$4+$D701*Y$5)</f>
        <v>3.51</v>
      </c>
      <c r="I701" s="19">
        <f t="shared" si="84"/>
        <v>338.66729930225597</v>
      </c>
      <c r="J701" s="22">
        <f t="shared" si="85"/>
        <v>1.7863098908211143E-2</v>
      </c>
      <c r="K701" s="22">
        <f t="shared" si="86"/>
        <v>0.85476123948821103</v>
      </c>
      <c r="L701" s="22">
        <f t="shared" si="87"/>
        <v>2.8611275869090961E-2</v>
      </c>
      <c r="M701" s="22">
        <f t="shared" si="88"/>
        <v>9.8764385734486815E-2</v>
      </c>
      <c r="N701" s="23">
        <f>SUM((J701-AandeelFiets)^2,(K701-AandeelAuto)^2,(L701-AandeelBus)^2,(M701-AandeelTrein)^2)</f>
        <v>0.12812674912095356</v>
      </c>
      <c r="O701" s="58" t="str">
        <f>IF($N701=LeastSquares,B701,"")</f>
        <v/>
      </c>
      <c r="P701" s="58" t="str">
        <f>IF($N701=LeastSquares,C701,"")</f>
        <v/>
      </c>
      <c r="Q701" s="58" t="str">
        <f>IF($N701=LeastSquares,D701,"")</f>
        <v/>
      </c>
    </row>
    <row r="702" spans="1:17" x14ac:dyDescent="0.25">
      <c r="A702">
        <v>700</v>
      </c>
      <c r="B702" s="51">
        <f t="shared" si="81"/>
        <v>7</v>
      </c>
      <c r="C702" s="51">
        <f t="shared" si="82"/>
        <v>0</v>
      </c>
      <c r="D702" s="51">
        <f t="shared" si="83"/>
        <v>0</v>
      </c>
      <c r="E702" s="14">
        <f>Alfa*($B702*V$3+$C702*V$4+$D702*V$5)</f>
        <v>2.1</v>
      </c>
      <c r="F702" s="14">
        <f>Alfa*($B702*W$3+$C702*W$4+$D702*W$5)</f>
        <v>0.31276595744680852</v>
      </c>
      <c r="G702" s="14">
        <f>Alfa*($B702*X$3+$C702*X$4+$D702*X$5)</f>
        <v>0.75957446808510631</v>
      </c>
      <c r="H702" s="14">
        <f>Alfa*($B702*Y$3+$C702*Y$4+$D702*Y$5)</f>
        <v>0</v>
      </c>
      <c r="I702" s="19">
        <f t="shared" si="84"/>
        <v>12.670737932106736</v>
      </c>
      <c r="J702" s="22">
        <f t="shared" si="85"/>
        <v>0.64449047532386938</v>
      </c>
      <c r="K702" s="22">
        <f t="shared" si="86"/>
        <v>0.10790227984932513</v>
      </c>
      <c r="L702" s="22">
        <f t="shared" si="87"/>
        <v>0.16868524317557776</v>
      </c>
      <c r="M702" s="22">
        <f t="shared" si="88"/>
        <v>7.8922001651227605E-2</v>
      </c>
      <c r="N702" s="23">
        <f>SUM((J702-AandeelFiets)^2,(K702-AandeelAuto)^2,(L702-AandeelBus)^2,(M702-AandeelTrein)^2)</f>
        <v>0.42953550005480462</v>
      </c>
      <c r="O702" s="58" t="str">
        <f>IF($N702=LeastSquares,B702,"")</f>
        <v/>
      </c>
      <c r="P702" s="58" t="str">
        <f>IF($N702=LeastSquares,C702,"")</f>
        <v/>
      </c>
      <c r="Q702" s="58" t="str">
        <f>IF($N702=LeastSquares,D702,"")</f>
        <v/>
      </c>
    </row>
    <row r="703" spans="1:17" x14ac:dyDescent="0.25">
      <c r="A703">
        <v>701</v>
      </c>
      <c r="B703" s="51">
        <f t="shared" si="81"/>
        <v>7</v>
      </c>
      <c r="C703" s="51">
        <f t="shared" si="82"/>
        <v>0</v>
      </c>
      <c r="D703" s="51">
        <f t="shared" si="83"/>
        <v>1</v>
      </c>
      <c r="E703" s="14">
        <f>Alfa*($B703*V$3+$C703*V$4+$D703*V$5)</f>
        <v>2.1</v>
      </c>
      <c r="F703" s="14">
        <f>Alfa*($B703*W$3+$C703*W$4+$D703*W$5)</f>
        <v>0.61276595744680862</v>
      </c>
      <c r="G703" s="14">
        <f>Alfa*($B703*X$3+$C703*X$4+$D703*X$5)</f>
        <v>0.87957446808510631</v>
      </c>
      <c r="H703" s="14">
        <f>Alfa*($B703*Y$3+$C703*Y$4+$D703*Y$5)</f>
        <v>0.21</v>
      </c>
      <c r="I703" s="19">
        <f t="shared" si="84"/>
        <v>13.655250982760686</v>
      </c>
      <c r="J703" s="22">
        <f t="shared" si="85"/>
        <v>0.59802415370300976</v>
      </c>
      <c r="K703" s="22">
        <f t="shared" si="86"/>
        <v>0.13515159865380075</v>
      </c>
      <c r="L703" s="22">
        <f t="shared" si="87"/>
        <v>0.176479657015436</v>
      </c>
      <c r="M703" s="22">
        <f t="shared" si="88"/>
        <v>9.0344590627753532E-2</v>
      </c>
      <c r="N703" s="23">
        <f>SUM((J703-AandeelFiets)^2,(K703-AandeelAuto)^2,(L703-AandeelBus)^2,(M703-AandeelTrein)^2)</f>
        <v>0.36334569996407146</v>
      </c>
      <c r="O703" s="58" t="str">
        <f>IF($N703=LeastSquares,B703,"")</f>
        <v/>
      </c>
      <c r="P703" s="58" t="str">
        <f>IF($N703=LeastSquares,C703,"")</f>
        <v/>
      </c>
      <c r="Q703" s="58" t="str">
        <f>IF($N703=LeastSquares,D703,"")</f>
        <v/>
      </c>
    </row>
    <row r="704" spans="1:17" x14ac:dyDescent="0.25">
      <c r="A704">
        <v>702</v>
      </c>
      <c r="B704" s="51">
        <f t="shared" si="81"/>
        <v>7</v>
      </c>
      <c r="C704" s="51">
        <f t="shared" si="82"/>
        <v>0</v>
      </c>
      <c r="D704" s="51">
        <f t="shared" si="83"/>
        <v>2</v>
      </c>
      <c r="E704" s="14">
        <f>Alfa*($B704*V$3+$C704*V$4+$D704*V$5)</f>
        <v>2.1</v>
      </c>
      <c r="F704" s="14">
        <f>Alfa*($B704*W$3+$C704*W$4+$D704*W$5)</f>
        <v>0.91276595744680855</v>
      </c>
      <c r="G704" s="14">
        <f>Alfa*($B704*X$3+$C704*X$4+$D704*X$5)</f>
        <v>0.99957446808510642</v>
      </c>
      <c r="H704" s="14">
        <f>Alfa*($B704*Y$3+$C704*Y$4+$D704*Y$5)</f>
        <v>0.42</v>
      </c>
      <c r="I704" s="19">
        <f t="shared" si="84"/>
        <v>14.896460402792981</v>
      </c>
      <c r="J704" s="22">
        <f t="shared" si="85"/>
        <v>0.54819532236238833</v>
      </c>
      <c r="K704" s="22">
        <f t="shared" si="86"/>
        <v>0.16723459858138107</v>
      </c>
      <c r="L704" s="22">
        <f t="shared" si="87"/>
        <v>0.18240073718134617</v>
      </c>
      <c r="M704" s="22">
        <f t="shared" si="88"/>
        <v>0.10216934187488437</v>
      </c>
      <c r="N704" s="23">
        <f>SUM((J704-AandeelFiets)^2,(K704-AandeelAuto)^2,(L704-AandeelBus)^2,(M704-AandeelTrein)^2)</f>
        <v>0.29677929139990677</v>
      </c>
      <c r="O704" s="58" t="str">
        <f>IF($N704=LeastSquares,B704,"")</f>
        <v/>
      </c>
      <c r="P704" s="58" t="str">
        <f>IF($N704=LeastSquares,C704,"")</f>
        <v/>
      </c>
      <c r="Q704" s="58" t="str">
        <f>IF($N704=LeastSquares,D704,"")</f>
        <v/>
      </c>
    </row>
    <row r="705" spans="1:17" x14ac:dyDescent="0.25">
      <c r="A705">
        <v>703</v>
      </c>
      <c r="B705" s="51">
        <f t="shared" si="81"/>
        <v>7</v>
      </c>
      <c r="C705" s="51">
        <f t="shared" si="82"/>
        <v>0</v>
      </c>
      <c r="D705" s="51">
        <f t="shared" si="83"/>
        <v>3</v>
      </c>
      <c r="E705" s="14">
        <f>Alfa*($B705*V$3+$C705*V$4+$D705*V$5)</f>
        <v>2.1</v>
      </c>
      <c r="F705" s="14">
        <f>Alfa*($B705*W$3+$C705*W$4+$D705*W$5)</f>
        <v>1.2127659574468086</v>
      </c>
      <c r="G705" s="14">
        <f>Alfa*($B705*X$3+$C705*X$4+$D705*X$5)</f>
        <v>1.1195744680851063</v>
      </c>
      <c r="H705" s="14">
        <f>Alfa*($B705*Y$3+$C705*Y$4+$D705*Y$5)</f>
        <v>0.62999999999999989</v>
      </c>
      <c r="I705" s="19">
        <f t="shared" si="84"/>
        <v>16.47010386747915</v>
      </c>
      <c r="J705" s="22">
        <f t="shared" si="85"/>
        <v>0.49581775429431668</v>
      </c>
      <c r="K705" s="22">
        <f t="shared" si="86"/>
        <v>0.20417437043754777</v>
      </c>
      <c r="L705" s="22">
        <f t="shared" si="87"/>
        <v>0.1860067375478231</v>
      </c>
      <c r="M705" s="22">
        <f t="shared" si="88"/>
        <v>0.11400113772031255</v>
      </c>
      <c r="N705" s="23">
        <f>SUM((J705-AandeelFiets)^2,(K705-AandeelAuto)^2,(L705-AandeelBus)^2,(M705-AandeelTrein)^2)</f>
        <v>0.23222535980839104</v>
      </c>
      <c r="O705" s="58" t="str">
        <f>IF($N705=LeastSquares,B705,"")</f>
        <v/>
      </c>
      <c r="P705" s="58" t="str">
        <f>IF($N705=LeastSquares,C705,"")</f>
        <v/>
      </c>
      <c r="Q705" s="58" t="str">
        <f>IF($N705=LeastSquares,D705,"")</f>
        <v/>
      </c>
    </row>
    <row r="706" spans="1:17" x14ac:dyDescent="0.25">
      <c r="A706">
        <v>704</v>
      </c>
      <c r="B706" s="51">
        <f t="shared" si="81"/>
        <v>7</v>
      </c>
      <c r="C706" s="51">
        <f t="shared" si="82"/>
        <v>0</v>
      </c>
      <c r="D706" s="51">
        <f t="shared" si="83"/>
        <v>4</v>
      </c>
      <c r="E706" s="14">
        <f>Alfa*($B706*V$3+$C706*V$4+$D706*V$5)</f>
        <v>2.1</v>
      </c>
      <c r="F706" s="14">
        <f>Alfa*($B706*W$3+$C706*W$4+$D706*W$5)</f>
        <v>1.5127659574468086</v>
      </c>
      <c r="G706" s="14">
        <f>Alfa*($B706*X$3+$C706*X$4+$D706*X$5)</f>
        <v>1.2395744680851064</v>
      </c>
      <c r="H706" s="14">
        <f>Alfa*($B706*Y$3+$C706*Y$4+$D706*Y$5)</f>
        <v>0.84</v>
      </c>
      <c r="I706" s="19">
        <f t="shared" si="84"/>
        <v>18.475949064083174</v>
      </c>
      <c r="J706" s="22">
        <f t="shared" si="85"/>
        <v>0.44198919818644122</v>
      </c>
      <c r="K706" s="22">
        <f t="shared" si="86"/>
        <v>0.24568528822091157</v>
      </c>
      <c r="L706" s="22">
        <f t="shared" si="87"/>
        <v>0.18695349785765836</v>
      </c>
      <c r="M706" s="22">
        <f t="shared" si="88"/>
        <v>0.12537201573498902</v>
      </c>
      <c r="N706" s="23">
        <f>SUM((J706-AandeelFiets)^2,(K706-AandeelAuto)^2,(L706-AandeelBus)^2,(M706-AandeelTrein)^2)</f>
        <v>0.17226743590492619</v>
      </c>
      <c r="O706" s="58" t="str">
        <f>IF($N706=LeastSquares,B706,"")</f>
        <v/>
      </c>
      <c r="P706" s="58" t="str">
        <f>IF($N706=LeastSquares,C706,"")</f>
        <v/>
      </c>
      <c r="Q706" s="58" t="str">
        <f>IF($N706=LeastSquares,D706,"")</f>
        <v/>
      </c>
    </row>
    <row r="707" spans="1:17" x14ac:dyDescent="0.25">
      <c r="A707">
        <v>705</v>
      </c>
      <c r="B707" s="51">
        <f t="shared" ref="B707:B770" si="89">INT(A707/100)</f>
        <v>7</v>
      </c>
      <c r="C707" s="51">
        <f t="shared" ref="C707:C770" si="90">INT((A707-100*B707)/10)</f>
        <v>0</v>
      </c>
      <c r="D707" s="51">
        <f t="shared" ref="D707:D770" si="91">A707-100*B707-10*C707</f>
        <v>5</v>
      </c>
      <c r="E707" s="14">
        <f>Alfa*($B707*V$3+$C707*V$4+$D707*V$5)</f>
        <v>2.1</v>
      </c>
      <c r="F707" s="14">
        <f>Alfa*($B707*W$3+$C707*W$4+$D707*W$5)</f>
        <v>1.8127659574468085</v>
      </c>
      <c r="G707" s="14">
        <f>Alfa*($B707*X$3+$C707*X$4+$D707*X$5)</f>
        <v>1.3595744680851063</v>
      </c>
      <c r="H707" s="14">
        <f>Alfa*($B707*Y$3+$C707*Y$4+$D707*Y$5)</f>
        <v>1.05</v>
      </c>
      <c r="I707" s="19">
        <f t="shared" ref="I707:I770" si="92">EXP(E707)+EXP(F707)+EXP(G707)+EXP(H707)</f>
        <v>21.045728795962329</v>
      </c>
      <c r="J707" s="22">
        <f t="shared" ref="J707:J770" si="93">EXP(E707)/$I707</f>
        <v>0.38802029579200648</v>
      </c>
      <c r="K707" s="22">
        <f t="shared" ref="K707:K770" si="94">EXP(F707)/$I707</f>
        <v>0.29114563457655573</v>
      </c>
      <c r="L707" s="22">
        <f t="shared" ref="L707:L770" si="95">EXP(G707)/$I707</f>
        <v>0.18505112071253846</v>
      </c>
      <c r="M707" s="22">
        <f t="shared" ref="M707:M770" si="96">EXP(H707)/$I707</f>
        <v>0.13578294891889944</v>
      </c>
      <c r="N707" s="23">
        <f>SUM((J707-AandeelFiets)^2,(K707-AandeelAuto)^2,(L707-AandeelBus)^2,(M707-AandeelTrein)^2)</f>
        <v>0.11935654574502992</v>
      </c>
      <c r="O707" s="58" t="str">
        <f>IF($N707=LeastSquares,B707,"")</f>
        <v/>
      </c>
      <c r="P707" s="58" t="str">
        <f>IF($N707=LeastSquares,C707,"")</f>
        <v/>
      </c>
      <c r="Q707" s="58" t="str">
        <f>IF($N707=LeastSquares,D707,"")</f>
        <v/>
      </c>
    </row>
    <row r="708" spans="1:17" x14ac:dyDescent="0.25">
      <c r="A708">
        <v>706</v>
      </c>
      <c r="B708" s="51">
        <f t="shared" si="89"/>
        <v>7</v>
      </c>
      <c r="C708" s="51">
        <f t="shared" si="90"/>
        <v>0</v>
      </c>
      <c r="D708" s="51">
        <f t="shared" si="91"/>
        <v>6</v>
      </c>
      <c r="E708" s="14">
        <f>Alfa*($B708*V$3+$C708*V$4+$D708*V$5)</f>
        <v>2.1</v>
      </c>
      <c r="F708" s="14">
        <f>Alfa*($B708*W$3+$C708*W$4+$D708*W$5)</f>
        <v>2.1127659574468085</v>
      </c>
      <c r="G708" s="14">
        <f>Alfa*($B708*X$3+$C708*X$4+$D708*X$5)</f>
        <v>1.4795744680851064</v>
      </c>
      <c r="H708" s="14">
        <f>Alfa*($B708*Y$3+$C708*Y$4+$D708*Y$5)</f>
        <v>1.2599999999999998</v>
      </c>
      <c r="I708" s="19">
        <f t="shared" si="92"/>
        <v>24.353755289750559</v>
      </c>
      <c r="J708" s="22">
        <f t="shared" si="93"/>
        <v>0.33531460817479919</v>
      </c>
      <c r="K708" s="22">
        <f t="shared" si="94"/>
        <v>0.33962265988983348</v>
      </c>
      <c r="L708" s="22">
        <f t="shared" si="95"/>
        <v>0.18030388692680796</v>
      </c>
      <c r="M708" s="22">
        <f t="shared" si="96"/>
        <v>0.14475884500855926</v>
      </c>
      <c r="N708" s="23">
        <f>SUM((J708-AandeelFiets)^2,(K708-AandeelAuto)^2,(L708-AandeelBus)^2,(M708-AandeelTrein)^2)</f>
        <v>7.5456396491770425E-2</v>
      </c>
      <c r="O708" s="58" t="str">
        <f>IF($N708=LeastSquares,B708,"")</f>
        <v/>
      </c>
      <c r="P708" s="58" t="str">
        <f>IF($N708=LeastSquares,C708,"")</f>
        <v/>
      </c>
      <c r="Q708" s="58" t="str">
        <f>IF($N708=LeastSquares,D708,"")</f>
        <v/>
      </c>
    </row>
    <row r="709" spans="1:17" x14ac:dyDescent="0.25">
      <c r="A709">
        <v>707</v>
      </c>
      <c r="B709" s="51">
        <f t="shared" si="89"/>
        <v>7</v>
      </c>
      <c r="C709" s="51">
        <f t="shared" si="90"/>
        <v>0</v>
      </c>
      <c r="D709" s="51">
        <f t="shared" si="91"/>
        <v>7</v>
      </c>
      <c r="E709" s="14">
        <f>Alfa*($B709*V$3+$C709*V$4+$D709*V$5)</f>
        <v>2.1</v>
      </c>
      <c r="F709" s="14">
        <f>Alfa*($B709*W$3+$C709*W$4+$D709*W$5)</f>
        <v>2.4127659574468083</v>
      </c>
      <c r="G709" s="14">
        <f>Alfa*($B709*X$3+$C709*X$4+$D709*X$5)</f>
        <v>1.5995744680851065</v>
      </c>
      <c r="H709" s="14">
        <f>Alfa*($B709*Y$3+$C709*Y$4+$D709*Y$5)</f>
        <v>1.4699999999999998</v>
      </c>
      <c r="I709" s="19">
        <f t="shared" si="92"/>
        <v>28.63113009043229</v>
      </c>
      <c r="J709" s="22">
        <f t="shared" si="93"/>
        <v>0.28521996465995431</v>
      </c>
      <c r="K709" s="22">
        <f t="shared" si="94"/>
        <v>0.38995316643586792</v>
      </c>
      <c r="L709" s="22">
        <f t="shared" si="95"/>
        <v>0.17292105424280935</v>
      </c>
      <c r="M709" s="22">
        <f t="shared" si="96"/>
        <v>0.15190581466136854</v>
      </c>
      <c r="N709" s="23">
        <f>SUM((J709-AandeelFiets)^2,(K709-AandeelAuto)^2,(L709-AandeelBus)^2,(M709-AandeelTrein)^2)</f>
        <v>4.1756783008612616E-2</v>
      </c>
      <c r="O709" s="58" t="str">
        <f>IF($N709=LeastSquares,B709,"")</f>
        <v/>
      </c>
      <c r="P709" s="58" t="str">
        <f>IF($N709=LeastSquares,C709,"")</f>
        <v/>
      </c>
      <c r="Q709" s="58" t="str">
        <f>IF($N709=LeastSquares,D709,"")</f>
        <v/>
      </c>
    </row>
    <row r="710" spans="1:17" x14ac:dyDescent="0.25">
      <c r="A710">
        <v>708</v>
      </c>
      <c r="B710" s="51">
        <f t="shared" si="89"/>
        <v>7</v>
      </c>
      <c r="C710" s="51">
        <f t="shared" si="90"/>
        <v>0</v>
      </c>
      <c r="D710" s="51">
        <f t="shared" si="91"/>
        <v>8</v>
      </c>
      <c r="E710" s="14">
        <f>Alfa*($B710*V$3+$C710*V$4+$D710*V$5)</f>
        <v>2.1</v>
      </c>
      <c r="F710" s="14">
        <f>Alfa*($B710*W$3+$C710*W$4+$D710*W$5)</f>
        <v>2.7127659574468082</v>
      </c>
      <c r="G710" s="14">
        <f>Alfa*($B710*X$3+$C710*X$4+$D710*X$5)</f>
        <v>1.7195744680851066</v>
      </c>
      <c r="H710" s="14">
        <f>Alfa*($B710*Y$3+$C710*Y$4+$D710*Y$5)</f>
        <v>1.68</v>
      </c>
      <c r="I710" s="19">
        <f t="shared" si="92"/>
        <v>34.184781853758075</v>
      </c>
      <c r="J710" s="22">
        <f t="shared" si="93"/>
        <v>0.23888319508670233</v>
      </c>
      <c r="K710" s="22">
        <f t="shared" si="94"/>
        <v>0.44086586422614549</v>
      </c>
      <c r="L710" s="22">
        <f t="shared" si="95"/>
        <v>0.16329349704817467</v>
      </c>
      <c r="M710" s="22">
        <f t="shared" si="96"/>
        <v>0.15695744363897751</v>
      </c>
      <c r="N710" s="23">
        <f>SUM((J710-AandeelFiets)^2,(K710-AandeelAuto)^2,(L710-AandeelBus)^2,(M710-AandeelTrein)^2)</f>
        <v>1.853873819232912E-2</v>
      </c>
      <c r="O710" s="58" t="str">
        <f>IF($N710=LeastSquares,B710,"")</f>
        <v/>
      </c>
      <c r="P710" s="58" t="str">
        <f>IF($N710=LeastSquares,C710,"")</f>
        <v/>
      </c>
      <c r="Q710" s="58" t="str">
        <f>IF($N710=LeastSquares,D710,"")</f>
        <v/>
      </c>
    </row>
    <row r="711" spans="1:17" x14ac:dyDescent="0.25">
      <c r="A711">
        <v>709</v>
      </c>
      <c r="B711" s="51">
        <f t="shared" si="89"/>
        <v>7</v>
      </c>
      <c r="C711" s="51">
        <f t="shared" si="90"/>
        <v>0</v>
      </c>
      <c r="D711" s="51">
        <f t="shared" si="91"/>
        <v>9</v>
      </c>
      <c r="E711" s="14">
        <f>Alfa*($B711*V$3+$C711*V$4+$D711*V$5)</f>
        <v>2.1</v>
      </c>
      <c r="F711" s="14">
        <f>Alfa*($B711*W$3+$C711*W$4+$D711*W$5)</f>
        <v>3.0127659574468084</v>
      </c>
      <c r="G711" s="14">
        <f>Alfa*($B711*X$3+$C711*X$4+$D711*X$5)</f>
        <v>1.8395744680851063</v>
      </c>
      <c r="H711" s="14">
        <f>Alfa*($B711*Y$3+$C711*Y$4+$D711*Y$5)</f>
        <v>1.89</v>
      </c>
      <c r="I711" s="19">
        <f t="shared" si="92"/>
        <v>41.422989732979396</v>
      </c>
      <c r="J711" s="22">
        <f t="shared" si="93"/>
        <v>0.19714100708829474</v>
      </c>
      <c r="K711" s="22">
        <f t="shared" si="94"/>
        <v>0.491118381784236</v>
      </c>
      <c r="L711" s="22">
        <f t="shared" si="95"/>
        <v>0.15194121654700068</v>
      </c>
      <c r="M711" s="22">
        <f t="shared" si="96"/>
        <v>0.15979939458046866</v>
      </c>
      <c r="N711" s="23">
        <f>SUM((J711-AandeelFiets)^2,(K711-AandeelAuto)^2,(L711-AandeelBus)^2,(M711-AandeelTrein)^2)</f>
        <v>5.2239607865105968E-3</v>
      </c>
      <c r="O711" s="58" t="str">
        <f>IF($N711=LeastSquares,B711,"")</f>
        <v/>
      </c>
      <c r="P711" s="58" t="str">
        <f>IF($N711=LeastSquares,C711,"")</f>
        <v/>
      </c>
      <c r="Q711" s="58" t="str">
        <f>IF($N711=LeastSquares,D711,"")</f>
        <v/>
      </c>
    </row>
    <row r="712" spans="1:17" x14ac:dyDescent="0.25">
      <c r="A712">
        <v>710</v>
      </c>
      <c r="B712" s="51">
        <f t="shared" si="89"/>
        <v>7</v>
      </c>
      <c r="C712" s="51">
        <f t="shared" si="90"/>
        <v>1</v>
      </c>
      <c r="D712" s="51">
        <f t="shared" si="91"/>
        <v>0</v>
      </c>
      <c r="E712" s="14">
        <f>Alfa*($B712*V$3+$C712*V$4+$D712*V$5)</f>
        <v>2.1</v>
      </c>
      <c r="F712" s="14">
        <f>Alfa*($B712*W$3+$C712*W$4+$D712*W$5)</f>
        <v>0.61276595744680862</v>
      </c>
      <c r="G712" s="14">
        <f>Alfa*($B712*X$3+$C712*X$4+$D712*X$5)</f>
        <v>0.81957446808510637</v>
      </c>
      <c r="H712" s="14">
        <f>Alfa*($B712*Y$3+$C712*Y$4+$D712*Y$5)</f>
        <v>0.18</v>
      </c>
      <c r="I712" s="19">
        <f t="shared" si="92"/>
        <v>13.478450148956187</v>
      </c>
      <c r="J712" s="22">
        <f t="shared" si="93"/>
        <v>0.60586861414478466</v>
      </c>
      <c r="K712" s="22">
        <f t="shared" si="94"/>
        <v>0.13692442231437965</v>
      </c>
      <c r="L712" s="22">
        <f t="shared" si="95"/>
        <v>0.16838240657094353</v>
      </c>
      <c r="M712" s="22">
        <f t="shared" si="96"/>
        <v>8.8824556969892152E-2</v>
      </c>
      <c r="N712" s="23">
        <f>SUM((J712-AandeelFiets)^2,(K712-AandeelAuto)^2,(L712-AandeelBus)^2,(M712-AandeelTrein)^2)</f>
        <v>0.36801968263293233</v>
      </c>
      <c r="O712" s="58" t="str">
        <f>IF($N712=LeastSquares,B712,"")</f>
        <v/>
      </c>
      <c r="P712" s="58" t="str">
        <f>IF($N712=LeastSquares,C712,"")</f>
        <v/>
      </c>
      <c r="Q712" s="58" t="str">
        <f>IF($N712=LeastSquares,D712,"")</f>
        <v/>
      </c>
    </row>
    <row r="713" spans="1:17" x14ac:dyDescent="0.25">
      <c r="A713">
        <v>711</v>
      </c>
      <c r="B713" s="51">
        <f t="shared" si="89"/>
        <v>7</v>
      </c>
      <c r="C713" s="51">
        <f t="shared" si="90"/>
        <v>1</v>
      </c>
      <c r="D713" s="51">
        <f t="shared" si="91"/>
        <v>1</v>
      </c>
      <c r="E713" s="14">
        <f>Alfa*($B713*V$3+$C713*V$4+$D713*V$5)</f>
        <v>2.1</v>
      </c>
      <c r="F713" s="14">
        <f>Alfa*($B713*W$3+$C713*W$4+$D713*W$5)</f>
        <v>0.91276595744680855</v>
      </c>
      <c r="G713" s="14">
        <f>Alfa*($B713*X$3+$C713*X$4+$D713*X$5)</f>
        <v>0.93957446808510636</v>
      </c>
      <c r="H713" s="14">
        <f>Alfa*($B713*Y$3+$C713*Y$4+$D713*Y$5)</f>
        <v>0.38999999999999996</v>
      </c>
      <c r="I713" s="19">
        <f t="shared" si="92"/>
        <v>14.693246578473586</v>
      </c>
      <c r="J713" s="22">
        <f t="shared" si="93"/>
        <v>0.55577709588917812</v>
      </c>
      <c r="K713" s="22">
        <f t="shared" si="94"/>
        <v>0.16954752392124642</v>
      </c>
      <c r="L713" s="22">
        <f t="shared" si="95"/>
        <v>0.17415431522313701</v>
      </c>
      <c r="M713" s="22">
        <f t="shared" si="96"/>
        <v>0.10052106496643842</v>
      </c>
      <c r="N713" s="23">
        <f>SUM((J713-AandeelFiets)^2,(K713-AandeelAuto)^2,(L713-AandeelBus)^2,(M713-AandeelTrein)^2)</f>
        <v>0.30003848783715625</v>
      </c>
      <c r="O713" s="58" t="str">
        <f>IF($N713=LeastSquares,B713,"")</f>
        <v/>
      </c>
      <c r="P713" s="58" t="str">
        <f>IF($N713=LeastSquares,C713,"")</f>
        <v/>
      </c>
      <c r="Q713" s="58" t="str">
        <f>IF($N713=LeastSquares,D713,"")</f>
        <v/>
      </c>
    </row>
    <row r="714" spans="1:17" x14ac:dyDescent="0.25">
      <c r="A714">
        <v>712</v>
      </c>
      <c r="B714" s="51">
        <f t="shared" si="89"/>
        <v>7</v>
      </c>
      <c r="C714" s="51">
        <f t="shared" si="90"/>
        <v>1</v>
      </c>
      <c r="D714" s="51">
        <f t="shared" si="91"/>
        <v>2</v>
      </c>
      <c r="E714" s="14">
        <f>Alfa*($B714*V$3+$C714*V$4+$D714*V$5)</f>
        <v>2.1</v>
      </c>
      <c r="F714" s="14">
        <f>Alfa*($B714*W$3+$C714*W$4+$D714*W$5)</f>
        <v>1.2127659574468086</v>
      </c>
      <c r="G714" s="14">
        <f>Alfa*($B714*X$3+$C714*X$4+$D714*X$5)</f>
        <v>1.0595744680851065</v>
      </c>
      <c r="H714" s="14">
        <f>Alfa*($B714*Y$3+$C714*Y$4+$D714*Y$5)</f>
        <v>0.6</v>
      </c>
      <c r="I714" s="19">
        <f t="shared" si="92"/>
        <v>16.236204808726768</v>
      </c>
      <c r="J714" s="22">
        <f t="shared" si="93"/>
        <v>0.50296051378819961</v>
      </c>
      <c r="K714" s="22">
        <f t="shared" si="94"/>
        <v>0.20711571009353894</v>
      </c>
      <c r="L714" s="22">
        <f t="shared" si="95"/>
        <v>0.17769811612836395</v>
      </c>
      <c r="M714" s="22">
        <f t="shared" si="96"/>
        <v>0.11222565998989749</v>
      </c>
      <c r="N714" s="23">
        <f>SUM((J714-AandeelFiets)^2,(K714-AandeelAuto)^2,(L714-AandeelBus)^2,(M714-AandeelTrein)^2)</f>
        <v>0.23404380017492299</v>
      </c>
      <c r="O714" s="58" t="str">
        <f>IF($N714=LeastSquares,B714,"")</f>
        <v/>
      </c>
      <c r="P714" s="58" t="str">
        <f>IF($N714=LeastSquares,C714,"")</f>
        <v/>
      </c>
      <c r="Q714" s="58" t="str">
        <f>IF($N714=LeastSquares,D714,"")</f>
        <v/>
      </c>
    </row>
    <row r="715" spans="1:17" x14ac:dyDescent="0.25">
      <c r="A715">
        <v>713</v>
      </c>
      <c r="B715" s="51">
        <f t="shared" si="89"/>
        <v>7</v>
      </c>
      <c r="C715" s="51">
        <f t="shared" si="90"/>
        <v>1</v>
      </c>
      <c r="D715" s="51">
        <f t="shared" si="91"/>
        <v>3</v>
      </c>
      <c r="E715" s="14">
        <f>Alfa*($B715*V$3+$C715*V$4+$D715*V$5)</f>
        <v>2.1</v>
      </c>
      <c r="F715" s="14">
        <f>Alfa*($B715*W$3+$C715*W$4+$D715*W$5)</f>
        <v>1.5127659574468086</v>
      </c>
      <c r="G715" s="14">
        <f>Alfa*($B715*X$3+$C715*X$4+$D715*X$5)</f>
        <v>1.1795744680851064</v>
      </c>
      <c r="H715" s="14">
        <f>Alfa*($B715*Y$3+$C715*Y$4+$D715*Y$5)</f>
        <v>0.80999999999999994</v>
      </c>
      <c r="I715" s="19">
        <f t="shared" si="92"/>
        <v>18.206336427616652</v>
      </c>
      <c r="J715" s="22">
        <f t="shared" si="93"/>
        <v>0.4485344948465651</v>
      </c>
      <c r="K715" s="22">
        <f t="shared" si="94"/>
        <v>0.24932357418589021</v>
      </c>
      <c r="L715" s="22">
        <f t="shared" si="95"/>
        <v>0.17867348932836419</v>
      </c>
      <c r="M715" s="22">
        <f t="shared" si="96"/>
        <v>0.12346844163918043</v>
      </c>
      <c r="N715" s="23">
        <f>SUM((J715-AandeelFiets)^2,(K715-AandeelAuto)^2,(L715-AandeelBus)^2,(M715-AandeelTrein)^2)</f>
        <v>0.17276491096601471</v>
      </c>
      <c r="O715" s="58" t="str">
        <f>IF($N715=LeastSquares,B715,"")</f>
        <v/>
      </c>
      <c r="P715" s="58" t="str">
        <f>IF($N715=LeastSquares,C715,"")</f>
        <v/>
      </c>
      <c r="Q715" s="58" t="str">
        <f>IF($N715=LeastSquares,D715,"")</f>
        <v/>
      </c>
    </row>
    <row r="716" spans="1:17" x14ac:dyDescent="0.25">
      <c r="A716">
        <v>714</v>
      </c>
      <c r="B716" s="51">
        <f t="shared" si="89"/>
        <v>7</v>
      </c>
      <c r="C716" s="51">
        <f t="shared" si="90"/>
        <v>1</v>
      </c>
      <c r="D716" s="51">
        <f t="shared" si="91"/>
        <v>4</v>
      </c>
      <c r="E716" s="14">
        <f>Alfa*($B716*V$3+$C716*V$4+$D716*V$5)</f>
        <v>2.1</v>
      </c>
      <c r="F716" s="14">
        <f>Alfa*($B716*W$3+$C716*W$4+$D716*W$5)</f>
        <v>1.8127659574468085</v>
      </c>
      <c r="G716" s="14">
        <f>Alfa*($B716*X$3+$C716*X$4+$D716*X$5)</f>
        <v>1.2995744680851065</v>
      </c>
      <c r="H716" s="14">
        <f>Alfa*($B716*Y$3+$C716*Y$4+$D716*Y$5)</f>
        <v>1.02</v>
      </c>
      <c r="I716" s="19">
        <f t="shared" si="92"/>
        <v>20.734472338906706</v>
      </c>
      <c r="J716" s="22">
        <f t="shared" si="93"/>
        <v>0.39384507978263988</v>
      </c>
      <c r="K716" s="22">
        <f t="shared" si="94"/>
        <v>0.29551618026608678</v>
      </c>
      <c r="L716" s="22">
        <f t="shared" si="95"/>
        <v>0.17689071305981474</v>
      </c>
      <c r="M716" s="22">
        <f t="shared" si="96"/>
        <v>0.13374802689145857</v>
      </c>
      <c r="N716" s="23">
        <f>SUM((J716-AandeelFiets)^2,(K716-AandeelAuto)^2,(L716-AandeelBus)^2,(M716-AandeelTrein)^2)</f>
        <v>0.11879435357380502</v>
      </c>
      <c r="O716" s="58" t="str">
        <f>IF($N716=LeastSquares,B716,"")</f>
        <v/>
      </c>
      <c r="P716" s="58" t="str">
        <f>IF($N716=LeastSquares,C716,"")</f>
        <v/>
      </c>
      <c r="Q716" s="58" t="str">
        <f>IF($N716=LeastSquares,D716,"")</f>
        <v/>
      </c>
    </row>
    <row r="717" spans="1:17" x14ac:dyDescent="0.25">
      <c r="A717">
        <v>715</v>
      </c>
      <c r="B717" s="51">
        <f t="shared" si="89"/>
        <v>7</v>
      </c>
      <c r="C717" s="51">
        <f t="shared" si="90"/>
        <v>1</v>
      </c>
      <c r="D717" s="51">
        <f t="shared" si="91"/>
        <v>5</v>
      </c>
      <c r="E717" s="14">
        <f>Alfa*($B717*V$3+$C717*V$4+$D717*V$5)</f>
        <v>2.1</v>
      </c>
      <c r="F717" s="14">
        <f>Alfa*($B717*W$3+$C717*W$4+$D717*W$5)</f>
        <v>2.1127659574468085</v>
      </c>
      <c r="G717" s="14">
        <f>Alfa*($B717*X$3+$C717*X$4+$D717*X$5)</f>
        <v>1.4195744680851066</v>
      </c>
      <c r="H717" s="14">
        <f>Alfa*($B717*Y$3+$C717*Y$4+$D717*Y$5)</f>
        <v>1.2299999999999998</v>
      </c>
      <c r="I717" s="19">
        <f t="shared" si="92"/>
        <v>23.993846936653224</v>
      </c>
      <c r="J717" s="22">
        <f t="shared" si="93"/>
        <v>0.34034433636787664</v>
      </c>
      <c r="K717" s="22">
        <f t="shared" si="94"/>
        <v>0.34471700897517177</v>
      </c>
      <c r="L717" s="22">
        <f t="shared" si="95"/>
        <v>0.17235086765797011</v>
      </c>
      <c r="M717" s="22">
        <f t="shared" si="96"/>
        <v>0.14258778699898142</v>
      </c>
      <c r="N717" s="23">
        <f>SUM((J717-AandeelFiets)^2,(K717-AandeelAuto)^2,(L717-AandeelBus)^2,(M717-AandeelTrein)^2)</f>
        <v>7.4202097842847162E-2</v>
      </c>
      <c r="O717" s="58" t="str">
        <f>IF($N717=LeastSquares,B717,"")</f>
        <v/>
      </c>
      <c r="P717" s="58" t="str">
        <f>IF($N717=LeastSquares,C717,"")</f>
        <v/>
      </c>
      <c r="Q717" s="58" t="str">
        <f>IF($N717=LeastSquares,D717,"")</f>
        <v/>
      </c>
    </row>
    <row r="718" spans="1:17" x14ac:dyDescent="0.25">
      <c r="A718">
        <v>716</v>
      </c>
      <c r="B718" s="51">
        <f t="shared" si="89"/>
        <v>7</v>
      </c>
      <c r="C718" s="51">
        <f t="shared" si="90"/>
        <v>1</v>
      </c>
      <c r="D718" s="51">
        <f t="shared" si="91"/>
        <v>6</v>
      </c>
      <c r="E718" s="14">
        <f>Alfa*($B718*V$3+$C718*V$4+$D718*V$5)</f>
        <v>2.1</v>
      </c>
      <c r="F718" s="14">
        <f>Alfa*($B718*W$3+$C718*W$4+$D718*W$5)</f>
        <v>2.4127659574468083</v>
      </c>
      <c r="G718" s="14">
        <f>Alfa*($B718*X$3+$C718*X$4+$D718*X$5)</f>
        <v>1.5395744680851067</v>
      </c>
      <c r="H718" s="14">
        <f>Alfa*($B718*Y$3+$C718*Y$4+$D718*Y$5)</f>
        <v>1.4399999999999997</v>
      </c>
      <c r="I718" s="19">
        <f t="shared" si="92"/>
        <v>28.214271328189518</v>
      </c>
      <c r="J718" s="22">
        <f t="shared" si="93"/>
        <v>0.28943401789748319</v>
      </c>
      <c r="K718" s="22">
        <f t="shared" si="94"/>
        <v>0.39571462638648136</v>
      </c>
      <c r="L718" s="22">
        <f t="shared" si="95"/>
        <v>0.16525699731842694</v>
      </c>
      <c r="M718" s="22">
        <f t="shared" si="96"/>
        <v>0.14959435839760846</v>
      </c>
      <c r="N718" s="23">
        <f>SUM((J718-AandeelFiets)^2,(K718-AandeelAuto)^2,(L718-AandeelBus)^2,(M718-AandeelTrein)^2)</f>
        <v>4.0224934325636896E-2</v>
      </c>
      <c r="O718" s="58" t="str">
        <f>IF($N718=LeastSquares,B718,"")</f>
        <v/>
      </c>
      <c r="P718" s="58" t="str">
        <f>IF($N718=LeastSquares,C718,"")</f>
        <v/>
      </c>
      <c r="Q718" s="58" t="str">
        <f>IF($N718=LeastSquares,D718,"")</f>
        <v/>
      </c>
    </row>
    <row r="719" spans="1:17" x14ac:dyDescent="0.25">
      <c r="A719">
        <v>717</v>
      </c>
      <c r="B719" s="51">
        <f t="shared" si="89"/>
        <v>7</v>
      </c>
      <c r="C719" s="51">
        <f t="shared" si="90"/>
        <v>1</v>
      </c>
      <c r="D719" s="51">
        <f t="shared" si="91"/>
        <v>7</v>
      </c>
      <c r="E719" s="14">
        <f>Alfa*($B719*V$3+$C719*V$4+$D719*V$5)</f>
        <v>2.1</v>
      </c>
      <c r="F719" s="14">
        <f>Alfa*($B719*W$3+$C719*W$4+$D719*W$5)</f>
        <v>2.7127659574468082</v>
      </c>
      <c r="G719" s="14">
        <f>Alfa*($B719*X$3+$C719*X$4+$D719*X$5)</f>
        <v>1.6595744680851066</v>
      </c>
      <c r="H719" s="14">
        <f>Alfa*($B719*Y$3+$C719*Y$4+$D719*Y$5)</f>
        <v>1.6499999999999997</v>
      </c>
      <c r="I719" s="19">
        <f t="shared" si="92"/>
        <v>33.701126451022709</v>
      </c>
      <c r="J719" s="22">
        <f t="shared" si="93"/>
        <v>0.24231148250891291</v>
      </c>
      <c r="K719" s="22">
        <f t="shared" si="94"/>
        <v>0.44719286808533254</v>
      </c>
      <c r="L719" s="22">
        <f t="shared" si="95"/>
        <v>0.15599102669686485</v>
      </c>
      <c r="M719" s="22">
        <f t="shared" si="96"/>
        <v>0.15450462270888971</v>
      </c>
      <c r="N719" s="23">
        <f>SUM((J719-AandeelFiets)^2,(K719-AandeelAuto)^2,(L719-AandeelBus)^2,(M719-AandeelTrein)^2)</f>
        <v>1.7123810049422747E-2</v>
      </c>
      <c r="O719" s="58" t="str">
        <f>IF($N719=LeastSquares,B719,"")</f>
        <v/>
      </c>
      <c r="P719" s="58" t="str">
        <f>IF($N719=LeastSquares,C719,"")</f>
        <v/>
      </c>
      <c r="Q719" s="58" t="str">
        <f>IF($N719=LeastSquares,D719,"")</f>
        <v/>
      </c>
    </row>
    <row r="720" spans="1:17" x14ac:dyDescent="0.25">
      <c r="A720">
        <v>718</v>
      </c>
      <c r="B720" s="51">
        <f t="shared" si="89"/>
        <v>7</v>
      </c>
      <c r="C720" s="51">
        <f t="shared" si="90"/>
        <v>1</v>
      </c>
      <c r="D720" s="51">
        <f t="shared" si="91"/>
        <v>8</v>
      </c>
      <c r="E720" s="14">
        <f>Alfa*($B720*V$3+$C720*V$4+$D720*V$5)</f>
        <v>2.1</v>
      </c>
      <c r="F720" s="14">
        <f>Alfa*($B720*W$3+$C720*W$4+$D720*W$5)</f>
        <v>3.0127659574468084</v>
      </c>
      <c r="G720" s="14">
        <f>Alfa*($B720*X$3+$C720*X$4+$D720*X$5)</f>
        <v>1.7795744680851062</v>
      </c>
      <c r="H720" s="14">
        <f>Alfa*($B720*Y$3+$C720*Y$4+$D720*Y$5)</f>
        <v>1.8599999999999997</v>
      </c>
      <c r="I720" s="19">
        <f t="shared" si="92"/>
        <v>40.860831982562317</v>
      </c>
      <c r="J720" s="22">
        <f t="shared" si="93"/>
        <v>0.19985324616132705</v>
      </c>
      <c r="K720" s="22">
        <f t="shared" si="94"/>
        <v>0.49787512146124802</v>
      </c>
      <c r="L720" s="22">
        <f t="shared" si="95"/>
        <v>0.14506150082233302</v>
      </c>
      <c r="M720" s="22">
        <f t="shared" si="96"/>
        <v>0.15721013155509198</v>
      </c>
      <c r="N720" s="23">
        <f>SUM((J720-AandeelFiets)^2,(K720-AandeelAuto)^2,(L720-AandeelBus)^2,(M720-AandeelTrein)^2)</f>
        <v>4.2440814584561309E-3</v>
      </c>
      <c r="O720" s="58" t="str">
        <f>IF($N720=LeastSquares,B720,"")</f>
        <v/>
      </c>
      <c r="P720" s="58" t="str">
        <f>IF($N720=LeastSquares,C720,"")</f>
        <v/>
      </c>
      <c r="Q720" s="58" t="str">
        <f>IF($N720=LeastSquares,D720,"")</f>
        <v/>
      </c>
    </row>
    <row r="721" spans="1:17" x14ac:dyDescent="0.25">
      <c r="A721">
        <v>719</v>
      </c>
      <c r="B721" s="51">
        <f t="shared" si="89"/>
        <v>7</v>
      </c>
      <c r="C721" s="51">
        <f t="shared" si="90"/>
        <v>1</v>
      </c>
      <c r="D721" s="51">
        <f t="shared" si="91"/>
        <v>9</v>
      </c>
      <c r="E721" s="14">
        <f>Alfa*($B721*V$3+$C721*V$4+$D721*V$5)</f>
        <v>2.1</v>
      </c>
      <c r="F721" s="14">
        <f>Alfa*($B721*W$3+$C721*W$4+$D721*W$5)</f>
        <v>3.3127659574468082</v>
      </c>
      <c r="G721" s="14">
        <f>Alfa*($B721*X$3+$C721*X$4+$D721*X$5)</f>
        <v>1.8995744680851063</v>
      </c>
      <c r="H721" s="14">
        <f>Alfa*($B721*Y$3+$C721*Y$4+$D721*Y$5)</f>
        <v>2.0699999999999998</v>
      </c>
      <c r="I721" s="19">
        <f t="shared" si="92"/>
        <v>50.235019431994893</v>
      </c>
      <c r="J721" s="22">
        <f t="shared" si="93"/>
        <v>0.16255930633454846</v>
      </c>
      <c r="K721" s="22">
        <f t="shared" si="94"/>
        <v>0.54665006057560916</v>
      </c>
      <c r="L721" s="22">
        <f t="shared" si="95"/>
        <v>0.13303568032073618</v>
      </c>
      <c r="M721" s="22">
        <f t="shared" si="96"/>
        <v>0.1577549527691062</v>
      </c>
      <c r="N721" s="23">
        <f>SUM((J721-AandeelFiets)^2,(K721-AandeelAuto)^2,(L721-AandeelBus)^2,(M721-AandeelTrein)^2)</f>
        <v>2.4155521486355128E-4</v>
      </c>
      <c r="O721" s="58" t="str">
        <f>IF($N721=LeastSquares,B721,"")</f>
        <v/>
      </c>
      <c r="P721" s="58" t="str">
        <f>IF($N721=LeastSquares,C721,"")</f>
        <v/>
      </c>
      <c r="Q721" s="58" t="str">
        <f>IF($N721=LeastSquares,D721,"")</f>
        <v/>
      </c>
    </row>
    <row r="722" spans="1:17" x14ac:dyDescent="0.25">
      <c r="A722">
        <v>720</v>
      </c>
      <c r="B722" s="51">
        <f t="shared" si="89"/>
        <v>7</v>
      </c>
      <c r="C722" s="51">
        <f t="shared" si="90"/>
        <v>2</v>
      </c>
      <c r="D722" s="51">
        <f t="shared" si="91"/>
        <v>0</v>
      </c>
      <c r="E722" s="14">
        <f>Alfa*($B722*V$3+$C722*V$4+$D722*V$5)</f>
        <v>2.1</v>
      </c>
      <c r="F722" s="14">
        <f>Alfa*($B722*W$3+$C722*W$4+$D722*W$5)</f>
        <v>0.91276595744680855</v>
      </c>
      <c r="G722" s="14">
        <f>Alfa*($B722*X$3+$C722*X$4+$D722*X$5)</f>
        <v>0.87957446808510631</v>
      </c>
      <c r="H722" s="14">
        <f>Alfa*($B722*Y$3+$C722*Y$4+$D722*Y$5)</f>
        <v>0.36</v>
      </c>
      <c r="I722" s="19">
        <f t="shared" si="92"/>
        <v>14.500576912769816</v>
      </c>
      <c r="J722" s="22">
        <f t="shared" si="93"/>
        <v>0.56316172533633335</v>
      </c>
      <c r="K722" s="22">
        <f t="shared" si="94"/>
        <v>0.17180030772090621</v>
      </c>
      <c r="L722" s="22">
        <f t="shared" si="95"/>
        <v>0.16619159529956803</v>
      </c>
      <c r="M722" s="22">
        <f t="shared" si="96"/>
        <v>9.8846371643192363E-2</v>
      </c>
      <c r="N722" s="23">
        <f>SUM((J722-AandeelFiets)^2,(K722-AandeelAuto)^2,(L722-AandeelBus)^2,(M722-AandeelTrein)^2)</f>
        <v>0.30348457924696531</v>
      </c>
      <c r="O722" s="58" t="str">
        <f>IF($N722=LeastSquares,B722,"")</f>
        <v/>
      </c>
      <c r="P722" s="58" t="str">
        <f>IF($N722=LeastSquares,C722,"")</f>
        <v/>
      </c>
      <c r="Q722" s="58" t="str">
        <f>IF($N722=LeastSquares,D722,"")</f>
        <v/>
      </c>
    </row>
    <row r="723" spans="1:17" x14ac:dyDescent="0.25">
      <c r="A723">
        <v>721</v>
      </c>
      <c r="B723" s="51">
        <f t="shared" si="89"/>
        <v>7</v>
      </c>
      <c r="C723" s="51">
        <f t="shared" si="90"/>
        <v>2</v>
      </c>
      <c r="D723" s="51">
        <f t="shared" si="91"/>
        <v>1</v>
      </c>
      <c r="E723" s="14">
        <f>Alfa*($B723*V$3+$C723*V$4+$D723*V$5)</f>
        <v>2.1</v>
      </c>
      <c r="F723" s="14">
        <f>Alfa*($B723*W$3+$C723*W$4+$D723*W$5)</f>
        <v>1.2127659574468086</v>
      </c>
      <c r="G723" s="14">
        <f>Alfa*($B723*X$3+$C723*X$4+$D723*X$5)</f>
        <v>0.9995744680851063</v>
      </c>
      <c r="H723" s="14">
        <f>Alfa*($B723*Y$3+$C723*Y$4+$D723*Y$5)</f>
        <v>0.56999999999999995</v>
      </c>
      <c r="I723" s="19">
        <f t="shared" si="92"/>
        <v>16.014335411047135</v>
      </c>
      <c r="J723" s="22">
        <f t="shared" si="93"/>
        <v>0.50992874215275896</v>
      </c>
      <c r="K723" s="22">
        <f t="shared" si="94"/>
        <v>0.20998517902053193</v>
      </c>
      <c r="L723" s="22">
        <f t="shared" si="95"/>
        <v>0.1696683183610494</v>
      </c>
      <c r="M723" s="22">
        <f t="shared" si="96"/>
        <v>0.11041776046565974</v>
      </c>
      <c r="N723" s="23">
        <f>SUM((J723-AandeelFiets)^2,(K723-AandeelAuto)^2,(L723-AandeelBus)^2,(M723-AandeelTrein)^2)</f>
        <v>0.23608696855331185</v>
      </c>
      <c r="O723" s="58" t="str">
        <f>IF($N723=LeastSquares,B723,"")</f>
        <v/>
      </c>
      <c r="P723" s="58" t="str">
        <f>IF($N723=LeastSquares,C723,"")</f>
        <v/>
      </c>
      <c r="Q723" s="58" t="str">
        <f>IF($N723=LeastSquares,D723,"")</f>
        <v/>
      </c>
    </row>
    <row r="724" spans="1:17" x14ac:dyDescent="0.25">
      <c r="A724">
        <v>722</v>
      </c>
      <c r="B724" s="51">
        <f t="shared" si="89"/>
        <v>7</v>
      </c>
      <c r="C724" s="51">
        <f t="shared" si="90"/>
        <v>2</v>
      </c>
      <c r="D724" s="51">
        <f t="shared" si="91"/>
        <v>2</v>
      </c>
      <c r="E724" s="14">
        <f>Alfa*($B724*V$3+$C724*V$4+$D724*V$5)</f>
        <v>2.1</v>
      </c>
      <c r="F724" s="14">
        <f>Alfa*($B724*W$3+$C724*W$4+$D724*W$5)</f>
        <v>1.5127659574468086</v>
      </c>
      <c r="G724" s="14">
        <f>Alfa*($B724*X$3+$C724*X$4+$D724*X$5)</f>
        <v>1.1195744680851063</v>
      </c>
      <c r="H724" s="14">
        <f>Alfa*($B724*Y$3+$C724*Y$4+$D724*Y$5)</f>
        <v>0.77999999999999992</v>
      </c>
      <c r="I724" s="19">
        <f t="shared" si="92"/>
        <v>17.950461336493589</v>
      </c>
      <c r="J724" s="22">
        <f t="shared" si="93"/>
        <v>0.45492813580037028</v>
      </c>
      <c r="K724" s="22">
        <f t="shared" si="94"/>
        <v>0.25287756040763953</v>
      </c>
      <c r="L724" s="22">
        <f t="shared" si="95"/>
        <v>0.17066693886219689</v>
      </c>
      <c r="M724" s="22">
        <f t="shared" si="96"/>
        <v>0.12152736492979327</v>
      </c>
      <c r="N724" s="23">
        <f>SUM((J724-AandeelFiets)^2,(K724-AandeelAuto)^2,(L724-AandeelBus)^2,(M724-AandeelTrein)^2)</f>
        <v>0.17351306902290103</v>
      </c>
      <c r="O724" s="58" t="str">
        <f>IF($N724=LeastSquares,B724,"")</f>
        <v/>
      </c>
      <c r="P724" s="58" t="str">
        <f>IF($N724=LeastSquares,C724,"")</f>
        <v/>
      </c>
      <c r="Q724" s="58" t="str">
        <f>IF($N724=LeastSquares,D724,"")</f>
        <v/>
      </c>
    </row>
    <row r="725" spans="1:17" x14ac:dyDescent="0.25">
      <c r="A725">
        <v>723</v>
      </c>
      <c r="B725" s="51">
        <f t="shared" si="89"/>
        <v>7</v>
      </c>
      <c r="C725" s="51">
        <f t="shared" si="90"/>
        <v>2</v>
      </c>
      <c r="D725" s="51">
        <f t="shared" si="91"/>
        <v>3</v>
      </c>
      <c r="E725" s="14">
        <f>Alfa*($B725*V$3+$C725*V$4+$D725*V$5)</f>
        <v>2.1</v>
      </c>
      <c r="F725" s="14">
        <f>Alfa*($B725*W$3+$C725*W$4+$D725*W$5)</f>
        <v>1.8127659574468085</v>
      </c>
      <c r="G725" s="14">
        <f>Alfa*($B725*X$3+$C725*X$4+$D725*X$5)</f>
        <v>1.2395744680851064</v>
      </c>
      <c r="H725" s="14">
        <f>Alfa*($B725*Y$3+$C725*Y$4+$D725*Y$5)</f>
        <v>0.98999999999999988</v>
      </c>
      <c r="I725" s="19">
        <f t="shared" si="92"/>
        <v>20.438919754113737</v>
      </c>
      <c r="J725" s="22">
        <f t="shared" si="93"/>
        <v>0.39954019149784314</v>
      </c>
      <c r="K725" s="22">
        <f t="shared" si="94"/>
        <v>0.29978942816649051</v>
      </c>
      <c r="L725" s="22">
        <f t="shared" si="95"/>
        <v>0.16899832991785507</v>
      </c>
      <c r="M725" s="22">
        <f t="shared" si="96"/>
        <v>0.13167205041781124</v>
      </c>
      <c r="N725" s="23">
        <f>SUM((J725-AandeelFiets)^2,(K725-AandeelAuto)^2,(L725-AandeelBus)^2,(M725-AandeelTrein)^2)</f>
        <v>0.11849733883238832</v>
      </c>
      <c r="O725" s="58" t="str">
        <f>IF($N725=LeastSquares,B725,"")</f>
        <v/>
      </c>
      <c r="P725" s="58" t="str">
        <f>IF($N725=LeastSquares,C725,"")</f>
        <v/>
      </c>
      <c r="Q725" s="58" t="str">
        <f>IF($N725=LeastSquares,D725,"")</f>
        <v/>
      </c>
    </row>
    <row r="726" spans="1:17" x14ac:dyDescent="0.25">
      <c r="A726">
        <v>724</v>
      </c>
      <c r="B726" s="51">
        <f t="shared" si="89"/>
        <v>7</v>
      </c>
      <c r="C726" s="51">
        <f t="shared" si="90"/>
        <v>2</v>
      </c>
      <c r="D726" s="51">
        <f t="shared" si="91"/>
        <v>4</v>
      </c>
      <c r="E726" s="14">
        <f>Alfa*($B726*V$3+$C726*V$4+$D726*V$5)</f>
        <v>2.1</v>
      </c>
      <c r="F726" s="14">
        <f>Alfa*($B726*W$3+$C726*W$4+$D726*W$5)</f>
        <v>2.1127659574468085</v>
      </c>
      <c r="G726" s="14">
        <f>Alfa*($B726*X$3+$C726*X$4+$D726*X$5)</f>
        <v>1.3595744680851063</v>
      </c>
      <c r="H726" s="14">
        <f>Alfa*($B726*Y$3+$C726*Y$4+$D726*Y$5)</f>
        <v>1.2</v>
      </c>
      <c r="I726" s="19">
        <f t="shared" si="92"/>
        <v>23.651909685020357</v>
      </c>
      <c r="J726" s="22">
        <f t="shared" si="93"/>
        <v>0.3452647173661243</v>
      </c>
      <c r="K726" s="22">
        <f t="shared" si="94"/>
        <v>0.34970060599586922</v>
      </c>
      <c r="L726" s="22">
        <f t="shared" si="95"/>
        <v>0.16466051797802728</v>
      </c>
      <c r="M726" s="22">
        <f t="shared" si="96"/>
        <v>0.14037415865997924</v>
      </c>
      <c r="N726" s="23">
        <f>SUM((J726-AandeelFiets)^2,(K726-AandeelAuto)^2,(L726-AandeelBus)^2,(M726-AandeelTrein)^2)</f>
        <v>7.321730390621882E-2</v>
      </c>
      <c r="O726" s="58" t="str">
        <f>IF($N726=LeastSquares,B726,"")</f>
        <v/>
      </c>
      <c r="P726" s="58" t="str">
        <f>IF($N726=LeastSquares,C726,"")</f>
        <v/>
      </c>
      <c r="Q726" s="58" t="str">
        <f>IF($N726=LeastSquares,D726,"")</f>
        <v/>
      </c>
    </row>
    <row r="727" spans="1:17" x14ac:dyDescent="0.25">
      <c r="A727">
        <v>725</v>
      </c>
      <c r="B727" s="51">
        <f t="shared" si="89"/>
        <v>7</v>
      </c>
      <c r="C727" s="51">
        <f t="shared" si="90"/>
        <v>2</v>
      </c>
      <c r="D727" s="51">
        <f t="shared" si="91"/>
        <v>5</v>
      </c>
      <c r="E727" s="14">
        <f>Alfa*($B727*V$3+$C727*V$4+$D727*V$5)</f>
        <v>2.1</v>
      </c>
      <c r="F727" s="14">
        <f>Alfa*($B727*W$3+$C727*W$4+$D727*W$5)</f>
        <v>2.4127659574468083</v>
      </c>
      <c r="G727" s="14">
        <f>Alfa*($B727*X$3+$C727*X$4+$D727*X$5)</f>
        <v>1.4795744680851064</v>
      </c>
      <c r="H727" s="14">
        <f>Alfa*($B727*Y$3+$C727*Y$4+$D727*Y$5)</f>
        <v>1.41</v>
      </c>
      <c r="I727" s="19">
        <f t="shared" si="92"/>
        <v>27.818001894046493</v>
      </c>
      <c r="J727" s="22">
        <f t="shared" si="93"/>
        <v>0.29355702626202446</v>
      </c>
      <c r="K727" s="22">
        <f t="shared" si="94"/>
        <v>0.40135160964924582</v>
      </c>
      <c r="L727" s="22">
        <f t="shared" si="95"/>
        <v>0.15785018480950275</v>
      </c>
      <c r="M727" s="22">
        <f t="shared" si="96"/>
        <v>0.147241179279227</v>
      </c>
      <c r="N727" s="23">
        <f>SUM((J727-AandeelFiets)^2,(K727-AandeelAuto)^2,(L727-AandeelBus)^2,(M727-AandeelTrein)^2)</f>
        <v>3.8958106688883144E-2</v>
      </c>
      <c r="O727" s="58" t="str">
        <f>IF($N727=LeastSquares,B727,"")</f>
        <v/>
      </c>
      <c r="P727" s="58" t="str">
        <f>IF($N727=LeastSquares,C727,"")</f>
        <v/>
      </c>
      <c r="Q727" s="58" t="str">
        <f>IF($N727=LeastSquares,D727,"")</f>
        <v/>
      </c>
    </row>
    <row r="728" spans="1:17" x14ac:dyDescent="0.25">
      <c r="A728">
        <v>726</v>
      </c>
      <c r="B728" s="51">
        <f t="shared" si="89"/>
        <v>7</v>
      </c>
      <c r="C728" s="51">
        <f t="shared" si="90"/>
        <v>2</v>
      </c>
      <c r="D728" s="51">
        <f t="shared" si="91"/>
        <v>6</v>
      </c>
      <c r="E728" s="14">
        <f>Alfa*($B728*V$3+$C728*V$4+$D728*V$5)</f>
        <v>2.1</v>
      </c>
      <c r="F728" s="14">
        <f>Alfa*($B728*W$3+$C728*W$4+$D728*W$5)</f>
        <v>2.7127659574468082</v>
      </c>
      <c r="G728" s="14">
        <f>Alfa*($B728*X$3+$C728*X$4+$D728*X$5)</f>
        <v>1.5995744680851065</v>
      </c>
      <c r="H728" s="14">
        <f>Alfa*($B728*Y$3+$C728*Y$4+$D728*Y$5)</f>
        <v>1.6199999999999999</v>
      </c>
      <c r="I728" s="19">
        <f t="shared" si="92"/>
        <v>33.241088823871401</v>
      </c>
      <c r="J728" s="22">
        <f t="shared" si="93"/>
        <v>0.24566493461860628</v>
      </c>
      <c r="K728" s="22">
        <f t="shared" si="94"/>
        <v>0.45338176120501961</v>
      </c>
      <c r="L728" s="22">
        <f t="shared" si="95"/>
        <v>0.14893992268523915</v>
      </c>
      <c r="M728" s="22">
        <f t="shared" si="96"/>
        <v>0.152013381491135</v>
      </c>
      <c r="N728" s="23">
        <f>SUM((J728-AandeelFiets)^2,(K728-AandeelAuto)^2,(L728-AandeelBus)^2,(M728-AandeelTrein)^2)</f>
        <v>1.5961571598915585E-2</v>
      </c>
      <c r="O728" s="58" t="str">
        <f>IF($N728=LeastSquares,B728,"")</f>
        <v/>
      </c>
      <c r="P728" s="58" t="str">
        <f>IF($N728=LeastSquares,C728,"")</f>
        <v/>
      </c>
      <c r="Q728" s="58" t="str">
        <f>IF($N728=LeastSquares,D728,"")</f>
        <v/>
      </c>
    </row>
    <row r="729" spans="1:17" x14ac:dyDescent="0.25">
      <c r="A729">
        <v>727</v>
      </c>
      <c r="B729" s="51">
        <f t="shared" si="89"/>
        <v>7</v>
      </c>
      <c r="C729" s="51">
        <f t="shared" si="90"/>
        <v>2</v>
      </c>
      <c r="D729" s="51">
        <f t="shared" si="91"/>
        <v>7</v>
      </c>
      <c r="E729" s="14">
        <f>Alfa*($B729*V$3+$C729*V$4+$D729*V$5)</f>
        <v>2.1</v>
      </c>
      <c r="F729" s="14">
        <f>Alfa*($B729*W$3+$C729*W$4+$D729*W$5)</f>
        <v>3.0127659574468084</v>
      </c>
      <c r="G729" s="14">
        <f>Alfa*($B729*X$3+$C729*X$4+$D729*X$5)</f>
        <v>1.7195744680851066</v>
      </c>
      <c r="H729" s="14">
        <f>Alfa*($B729*Y$3+$C729*Y$4+$D729*Y$5)</f>
        <v>1.8299999999999998</v>
      </c>
      <c r="I729" s="19">
        <f t="shared" si="92"/>
        <v>40.325800832147372</v>
      </c>
      <c r="J729" s="22">
        <f t="shared" si="93"/>
        <v>0.20250484166597513</v>
      </c>
      <c r="K729" s="22">
        <f t="shared" si="94"/>
        <v>0.50448078566385546</v>
      </c>
      <c r="L729" s="22">
        <f t="shared" si="95"/>
        <v>0.1384263290384328</v>
      </c>
      <c r="M729" s="22">
        <f t="shared" si="96"/>
        <v>0.15458804363173656</v>
      </c>
      <c r="N729" s="23">
        <f>SUM((J729-AandeelFiets)^2,(K729-AandeelAuto)^2,(L729-AandeelBus)^2,(M729-AandeelTrein)^2)</f>
        <v>3.4973824790745607E-3</v>
      </c>
      <c r="O729" s="58" t="str">
        <f>IF($N729=LeastSquares,B729,"")</f>
        <v/>
      </c>
      <c r="P729" s="58" t="str">
        <f>IF($N729=LeastSquares,C729,"")</f>
        <v/>
      </c>
      <c r="Q729" s="58" t="str">
        <f>IF($N729=LeastSquares,D729,"")</f>
        <v/>
      </c>
    </row>
    <row r="730" spans="1:17" x14ac:dyDescent="0.25">
      <c r="A730">
        <v>728</v>
      </c>
      <c r="B730" s="51">
        <f t="shared" si="89"/>
        <v>7</v>
      </c>
      <c r="C730" s="51">
        <f t="shared" si="90"/>
        <v>2</v>
      </c>
      <c r="D730" s="51">
        <f t="shared" si="91"/>
        <v>8</v>
      </c>
      <c r="E730" s="14">
        <f>Alfa*($B730*V$3+$C730*V$4+$D730*V$5)</f>
        <v>2.1</v>
      </c>
      <c r="F730" s="14">
        <f>Alfa*($B730*W$3+$C730*W$4+$D730*W$5)</f>
        <v>3.3127659574468082</v>
      </c>
      <c r="G730" s="14">
        <f>Alfa*($B730*X$3+$C730*X$4+$D730*X$5)</f>
        <v>1.8395744680851063</v>
      </c>
      <c r="H730" s="14">
        <f>Alfa*($B730*Y$3+$C730*Y$4+$D730*Y$5)</f>
        <v>2.04</v>
      </c>
      <c r="I730" s="19">
        <f t="shared" si="92"/>
        <v>49.611614980006365</v>
      </c>
      <c r="J730" s="22">
        <f t="shared" si="93"/>
        <v>0.16460197709465099</v>
      </c>
      <c r="K730" s="22">
        <f t="shared" si="94"/>
        <v>0.5535190988357015</v>
      </c>
      <c r="L730" s="22">
        <f t="shared" si="95"/>
        <v>0.12686261988405848</v>
      </c>
      <c r="M730" s="22">
        <f t="shared" si="96"/>
        <v>0.15501630418558915</v>
      </c>
      <c r="N730" s="23">
        <f>SUM((J730-AandeelFiets)^2,(K730-AandeelAuto)^2,(L730-AandeelBus)^2,(M730-AandeelTrein)^2)</f>
        <v>1.1345548354575823E-4</v>
      </c>
      <c r="O730" s="58" t="str">
        <f>IF($N730=LeastSquares,B730,"")</f>
        <v/>
      </c>
      <c r="P730" s="58" t="str">
        <f>IF($N730=LeastSquares,C730,"")</f>
        <v/>
      </c>
      <c r="Q730" s="58" t="str">
        <f>IF($N730=LeastSquares,D730,"")</f>
        <v/>
      </c>
    </row>
    <row r="731" spans="1:17" x14ac:dyDescent="0.25">
      <c r="A731">
        <v>729</v>
      </c>
      <c r="B731" s="51">
        <f t="shared" si="89"/>
        <v>7</v>
      </c>
      <c r="C731" s="51">
        <f t="shared" si="90"/>
        <v>2</v>
      </c>
      <c r="D731" s="51">
        <f t="shared" si="91"/>
        <v>9</v>
      </c>
      <c r="E731" s="14">
        <f>Alfa*($B731*V$3+$C731*V$4+$D731*V$5)</f>
        <v>2.1</v>
      </c>
      <c r="F731" s="14">
        <f>Alfa*($B731*W$3+$C731*W$4+$D731*W$5)</f>
        <v>3.6127659574468081</v>
      </c>
      <c r="G731" s="14">
        <f>Alfa*($B731*X$3+$C731*X$4+$D731*X$5)</f>
        <v>1.9595744680851062</v>
      </c>
      <c r="H731" s="14">
        <f>Alfa*($B731*Y$3+$C731*Y$4+$D731*Y$5)</f>
        <v>2.25</v>
      </c>
      <c r="I731" s="19">
        <f t="shared" si="92"/>
        <v>61.818653345637436</v>
      </c>
      <c r="J731" s="22">
        <f t="shared" si="93"/>
        <v>0.13209879980576997</v>
      </c>
      <c r="K731" s="22">
        <f t="shared" si="94"/>
        <v>0.59963196985005707</v>
      </c>
      <c r="L731" s="22">
        <f t="shared" si="95"/>
        <v>0.11479232130652108</v>
      </c>
      <c r="M731" s="22">
        <f t="shared" si="96"/>
        <v>0.15347690903765179</v>
      </c>
      <c r="N731" s="23">
        <f>SUM((J731-AandeelFiets)^2,(K731-AandeelAuto)^2,(L731-AandeelBus)^2,(M731-AandeelTrein)^2)</f>
        <v>3.9695040404376545E-3</v>
      </c>
      <c r="O731" s="58" t="str">
        <f>IF($N731=LeastSquares,B731,"")</f>
        <v/>
      </c>
      <c r="P731" s="58" t="str">
        <f>IF($N731=LeastSquares,C731,"")</f>
        <v/>
      </c>
      <c r="Q731" s="58" t="str">
        <f>IF($N731=LeastSquares,D731,"")</f>
        <v/>
      </c>
    </row>
    <row r="732" spans="1:17" x14ac:dyDescent="0.25">
      <c r="A732">
        <v>730</v>
      </c>
      <c r="B732" s="51">
        <f t="shared" si="89"/>
        <v>7</v>
      </c>
      <c r="C732" s="51">
        <f t="shared" si="90"/>
        <v>3</v>
      </c>
      <c r="D732" s="51">
        <f t="shared" si="91"/>
        <v>0</v>
      </c>
      <c r="E732" s="14">
        <f>Alfa*($B732*V$3+$C732*V$4+$D732*V$5)</f>
        <v>2.1</v>
      </c>
      <c r="F732" s="14">
        <f>Alfa*($B732*W$3+$C732*W$4+$D732*W$5)</f>
        <v>1.2127659574468086</v>
      </c>
      <c r="G732" s="14">
        <f>Alfa*($B732*X$3+$C732*X$4+$D732*X$5)</f>
        <v>0.93957446808510636</v>
      </c>
      <c r="H732" s="14">
        <f>Alfa*($B732*Y$3+$C732*Y$4+$D732*Y$5)</f>
        <v>0.53999999999999992</v>
      </c>
      <c r="I732" s="19">
        <f t="shared" si="92"/>
        <v>15.803842159214856</v>
      </c>
      <c r="J732" s="22">
        <f t="shared" si="93"/>
        <v>0.51672054366894227</v>
      </c>
      <c r="K732" s="22">
        <f t="shared" si="94"/>
        <v>0.21278199657434702</v>
      </c>
      <c r="L732" s="22">
        <f t="shared" si="95"/>
        <v>0.1619158348013959</v>
      </c>
      <c r="M732" s="22">
        <f t="shared" si="96"/>
        <v>0.1085816249553147</v>
      </c>
      <c r="N732" s="23">
        <f>SUM((J732-AandeelFiets)^2,(K732-AandeelAuto)^2,(L732-AandeelBus)^2,(M732-AandeelTrein)^2)</f>
        <v>0.2383319037358044</v>
      </c>
      <c r="O732" s="58" t="str">
        <f>IF($N732=LeastSquares,B732,"")</f>
        <v/>
      </c>
      <c r="P732" s="58" t="str">
        <f>IF($N732=LeastSquares,C732,"")</f>
        <v/>
      </c>
      <c r="Q732" s="58" t="str">
        <f>IF($N732=LeastSquares,D732,"")</f>
        <v/>
      </c>
    </row>
    <row r="733" spans="1:17" x14ac:dyDescent="0.25">
      <c r="A733">
        <v>731</v>
      </c>
      <c r="B733" s="51">
        <f t="shared" si="89"/>
        <v>7</v>
      </c>
      <c r="C733" s="51">
        <f t="shared" si="90"/>
        <v>3</v>
      </c>
      <c r="D733" s="51">
        <f t="shared" si="91"/>
        <v>1</v>
      </c>
      <c r="E733" s="14">
        <f>Alfa*($B733*V$3+$C733*V$4+$D733*V$5)</f>
        <v>2.1</v>
      </c>
      <c r="F733" s="14">
        <f>Alfa*($B733*W$3+$C733*W$4+$D733*W$5)</f>
        <v>1.5127659574468086</v>
      </c>
      <c r="G733" s="14">
        <f>Alfa*($B733*X$3+$C733*X$4+$D733*X$5)</f>
        <v>1.0595744680851062</v>
      </c>
      <c r="H733" s="14">
        <f>Alfa*($B733*Y$3+$C733*Y$4+$D733*Y$5)</f>
        <v>0.75</v>
      </c>
      <c r="I733" s="19">
        <f t="shared" si="92"/>
        <v>17.707581807729511</v>
      </c>
      <c r="J733" s="22">
        <f t="shared" si="93"/>
        <v>0.46116799014324183</v>
      </c>
      <c r="K733" s="22">
        <f t="shared" si="94"/>
        <v>0.25634606239586738</v>
      </c>
      <c r="L733" s="22">
        <f t="shared" si="95"/>
        <v>0.1629326374946149</v>
      </c>
      <c r="M733" s="22">
        <f t="shared" si="96"/>
        <v>0.11955330996627592</v>
      </c>
      <c r="N733" s="23">
        <f>SUM((J733-AandeelFiets)^2,(K733-AandeelAuto)^2,(L733-AandeelBus)^2,(M733-AandeelTrein)^2)</f>
        <v>0.17449057965139497</v>
      </c>
      <c r="O733" s="58" t="str">
        <f>IF($N733=LeastSquares,B733,"")</f>
        <v/>
      </c>
      <c r="P733" s="58" t="str">
        <f>IF($N733=LeastSquares,C733,"")</f>
        <v/>
      </c>
      <c r="Q733" s="58" t="str">
        <f>IF($N733=LeastSquares,D733,"")</f>
        <v/>
      </c>
    </row>
    <row r="734" spans="1:17" x14ac:dyDescent="0.25">
      <c r="A734">
        <v>732</v>
      </c>
      <c r="B734" s="51">
        <f t="shared" si="89"/>
        <v>7</v>
      </c>
      <c r="C734" s="51">
        <f t="shared" si="90"/>
        <v>3</v>
      </c>
      <c r="D734" s="51">
        <f t="shared" si="91"/>
        <v>2</v>
      </c>
      <c r="E734" s="14">
        <f>Alfa*($B734*V$3+$C734*V$4+$D734*V$5)</f>
        <v>2.1</v>
      </c>
      <c r="F734" s="14">
        <f>Alfa*($B734*W$3+$C734*W$4+$D734*W$5)</f>
        <v>1.8127659574468085</v>
      </c>
      <c r="G734" s="14">
        <f>Alfa*($B734*X$3+$C734*X$4+$D734*X$5)</f>
        <v>1.1795744680851064</v>
      </c>
      <c r="H734" s="14">
        <f>Alfa*($B734*Y$3+$C734*Y$4+$D734*Y$5)</f>
        <v>0.95999999999999985</v>
      </c>
      <c r="I734" s="19">
        <f t="shared" si="92"/>
        <v>20.158228108825682</v>
      </c>
      <c r="J734" s="22">
        <f t="shared" si="93"/>
        <v>0.40510355714212481</v>
      </c>
      <c r="K734" s="22">
        <f t="shared" si="94"/>
        <v>0.30396382223415047</v>
      </c>
      <c r="L734" s="22">
        <f t="shared" si="95"/>
        <v>0.1613727972442254</v>
      </c>
      <c r="M734" s="22">
        <f t="shared" si="96"/>
        <v>0.12955982337949948</v>
      </c>
      <c r="N734" s="23">
        <f>SUM((J734-AandeelFiets)^2,(K734-AandeelAuto)^2,(L734-AandeelBus)^2,(M734-AandeelTrein)^2)</f>
        <v>0.11844579605500813</v>
      </c>
      <c r="O734" s="58" t="str">
        <f>IF($N734=LeastSquares,B734,"")</f>
        <v/>
      </c>
      <c r="P734" s="58" t="str">
        <f>IF($N734=LeastSquares,C734,"")</f>
        <v/>
      </c>
      <c r="Q734" s="58" t="str">
        <f>IF($N734=LeastSquares,D734,"")</f>
        <v/>
      </c>
    </row>
    <row r="735" spans="1:17" x14ac:dyDescent="0.25">
      <c r="A735">
        <v>733</v>
      </c>
      <c r="B735" s="51">
        <f t="shared" si="89"/>
        <v>7</v>
      </c>
      <c r="C735" s="51">
        <f t="shared" si="90"/>
        <v>3</v>
      </c>
      <c r="D735" s="51">
        <f t="shared" si="91"/>
        <v>3</v>
      </c>
      <c r="E735" s="14">
        <f>Alfa*($B735*V$3+$C735*V$4+$D735*V$5)</f>
        <v>2.1</v>
      </c>
      <c r="F735" s="14">
        <f>Alfa*($B735*W$3+$C735*W$4+$D735*W$5)</f>
        <v>2.1127659574468085</v>
      </c>
      <c r="G735" s="14">
        <f>Alfa*($B735*X$3+$C735*X$4+$D735*X$5)</f>
        <v>1.2995744680851065</v>
      </c>
      <c r="H735" s="14">
        <f>Alfa*($B735*Y$3+$C735*Y$4+$D735*Y$5)</f>
        <v>1.1699999999999997</v>
      </c>
      <c r="I735" s="19">
        <f t="shared" si="92"/>
        <v>23.326985297855551</v>
      </c>
      <c r="J735" s="22">
        <f t="shared" si="93"/>
        <v>0.35007395118984225</v>
      </c>
      <c r="K735" s="22">
        <f t="shared" si="94"/>
        <v>0.35457162784646451</v>
      </c>
      <c r="L735" s="22">
        <f t="shared" si="95"/>
        <v>0.15723144461729424</v>
      </c>
      <c r="M735" s="22">
        <f t="shared" si="96"/>
        <v>0.138122976346399</v>
      </c>
      <c r="N735" s="23">
        <f>SUM((J735-AandeelFiets)^2,(K735-AandeelAuto)^2,(L735-AandeelBus)^2,(M735-AandeelTrein)^2)</f>
        <v>7.2483661171933333E-2</v>
      </c>
      <c r="O735" s="58" t="str">
        <f>IF($N735=LeastSquares,B735,"")</f>
        <v/>
      </c>
      <c r="P735" s="58" t="str">
        <f>IF($N735=LeastSquares,C735,"")</f>
        <v/>
      </c>
      <c r="Q735" s="58" t="str">
        <f>IF($N735=LeastSquares,D735,"")</f>
        <v/>
      </c>
    </row>
    <row r="736" spans="1:17" x14ac:dyDescent="0.25">
      <c r="A736">
        <v>734</v>
      </c>
      <c r="B736" s="51">
        <f t="shared" si="89"/>
        <v>7</v>
      </c>
      <c r="C736" s="51">
        <f t="shared" si="90"/>
        <v>3</v>
      </c>
      <c r="D736" s="51">
        <f t="shared" si="91"/>
        <v>4</v>
      </c>
      <c r="E736" s="14">
        <f>Alfa*($B736*V$3+$C736*V$4+$D736*V$5)</f>
        <v>2.1</v>
      </c>
      <c r="F736" s="14">
        <f>Alfa*($B736*W$3+$C736*W$4+$D736*W$5)</f>
        <v>2.4127659574468083</v>
      </c>
      <c r="G736" s="14">
        <f>Alfa*($B736*X$3+$C736*X$4+$D736*X$5)</f>
        <v>1.4195744680851066</v>
      </c>
      <c r="H736" s="14">
        <f>Alfa*($B736*Y$3+$C736*Y$4+$D736*Y$5)</f>
        <v>1.38</v>
      </c>
      <c r="I736" s="19">
        <f t="shared" si="92"/>
        <v>27.441231715448438</v>
      </c>
      <c r="J736" s="22">
        <f t="shared" si="93"/>
        <v>0.29758758634622035</v>
      </c>
      <c r="K736" s="22">
        <f t="shared" si="94"/>
        <v>0.40686219748350227</v>
      </c>
      <c r="L736" s="22">
        <f t="shared" si="95"/>
        <v>0.15069878717057189</v>
      </c>
      <c r="M736" s="22">
        <f t="shared" si="96"/>
        <v>0.14485142899970554</v>
      </c>
      <c r="N736" s="23">
        <f>SUM((J736-AandeelFiets)^2,(K736-AandeelAuto)^2,(L736-AandeelBus)^2,(M736-AandeelTrein)^2)</f>
        <v>3.7938917436001175E-2</v>
      </c>
      <c r="O736" s="58" t="str">
        <f>IF($N736=LeastSquares,B736,"")</f>
        <v/>
      </c>
      <c r="P736" s="58" t="str">
        <f>IF($N736=LeastSquares,C736,"")</f>
        <v/>
      </c>
      <c r="Q736" s="58" t="str">
        <f>IF($N736=LeastSquares,D736,"")</f>
        <v/>
      </c>
    </row>
    <row r="737" spans="1:17" x14ac:dyDescent="0.25">
      <c r="A737">
        <v>735</v>
      </c>
      <c r="B737" s="51">
        <f t="shared" si="89"/>
        <v>7</v>
      </c>
      <c r="C737" s="51">
        <f t="shared" si="90"/>
        <v>3</v>
      </c>
      <c r="D737" s="51">
        <f t="shared" si="91"/>
        <v>5</v>
      </c>
      <c r="E737" s="14">
        <f>Alfa*($B737*V$3+$C737*V$4+$D737*V$5)</f>
        <v>2.1</v>
      </c>
      <c r="F737" s="14">
        <f>Alfa*($B737*W$3+$C737*W$4+$D737*W$5)</f>
        <v>2.7127659574468082</v>
      </c>
      <c r="G737" s="14">
        <f>Alfa*($B737*X$3+$C737*X$4+$D737*X$5)</f>
        <v>1.5395744680851065</v>
      </c>
      <c r="H737" s="14">
        <f>Alfa*($B737*Y$3+$C737*Y$4+$D737*Y$5)</f>
        <v>1.5899999999999999</v>
      </c>
      <c r="I737" s="19">
        <f t="shared" si="92"/>
        <v>32.803427997457568</v>
      </c>
      <c r="J737" s="22">
        <f t="shared" si="93"/>
        <v>0.24894257737943032</v>
      </c>
      <c r="K737" s="22">
        <f t="shared" si="94"/>
        <v>0.45943074597287153</v>
      </c>
      <c r="L737" s="22">
        <f t="shared" si="95"/>
        <v>0.14213775955321986</v>
      </c>
      <c r="M737" s="22">
        <f t="shared" si="96"/>
        <v>0.14948891709447826</v>
      </c>
      <c r="N737" s="23">
        <f>SUM((J737-AandeelFiets)^2,(K737-AandeelAuto)^2,(L737-AandeelBus)^2,(M737-AandeelTrein)^2)</f>
        <v>1.50352835602208E-2</v>
      </c>
      <c r="O737" s="58" t="str">
        <f>IF($N737=LeastSquares,B737,"")</f>
        <v/>
      </c>
      <c r="P737" s="58" t="str">
        <f>IF($N737=LeastSquares,C737,"")</f>
        <v/>
      </c>
      <c r="Q737" s="58" t="str">
        <f>IF($N737=LeastSquares,D737,"")</f>
        <v/>
      </c>
    </row>
    <row r="738" spans="1:17" x14ac:dyDescent="0.25">
      <c r="A738">
        <v>736</v>
      </c>
      <c r="B738" s="51">
        <f t="shared" si="89"/>
        <v>7</v>
      </c>
      <c r="C738" s="51">
        <f t="shared" si="90"/>
        <v>3</v>
      </c>
      <c r="D738" s="51">
        <f t="shared" si="91"/>
        <v>6</v>
      </c>
      <c r="E738" s="14">
        <f>Alfa*($B738*V$3+$C738*V$4+$D738*V$5)</f>
        <v>2.1</v>
      </c>
      <c r="F738" s="14">
        <f>Alfa*($B738*W$3+$C738*W$4+$D738*W$5)</f>
        <v>3.0127659574468084</v>
      </c>
      <c r="G738" s="14">
        <f>Alfa*($B738*X$3+$C738*X$4+$D738*X$5)</f>
        <v>1.6595744680851066</v>
      </c>
      <c r="H738" s="14">
        <f>Alfa*($B738*Y$3+$C738*Y$4+$D738*Y$5)</f>
        <v>1.7999999999999996</v>
      </c>
      <c r="I738" s="19">
        <f t="shared" si="92"/>
        <v>39.816482379242359</v>
      </c>
      <c r="J738" s="22">
        <f t="shared" si="93"/>
        <v>0.20509521244962978</v>
      </c>
      <c r="K738" s="22">
        <f t="shared" si="94"/>
        <v>0.51093392662260007</v>
      </c>
      <c r="L738" s="22">
        <f t="shared" si="95"/>
        <v>0.13203259057049668</v>
      </c>
      <c r="M738" s="22">
        <f t="shared" si="96"/>
        <v>0.15193827035727356</v>
      </c>
      <c r="N738" s="23">
        <f>SUM((J738-AandeelFiets)^2,(K738-AandeelAuto)^2,(L738-AandeelBus)^2,(M738-AandeelTrein)^2)</f>
        <v>2.9676067466826665E-3</v>
      </c>
      <c r="O738" s="58" t="str">
        <f>IF($N738=LeastSquares,B738,"")</f>
        <v/>
      </c>
      <c r="P738" s="58" t="str">
        <f>IF($N738=LeastSquares,C738,"")</f>
        <v/>
      </c>
      <c r="Q738" s="58" t="str">
        <f>IF($N738=LeastSquares,D738,"")</f>
        <v/>
      </c>
    </row>
    <row r="739" spans="1:17" x14ac:dyDescent="0.25">
      <c r="A739">
        <v>737</v>
      </c>
      <c r="B739" s="51">
        <f t="shared" si="89"/>
        <v>7</v>
      </c>
      <c r="C739" s="51">
        <f t="shared" si="90"/>
        <v>3</v>
      </c>
      <c r="D739" s="51">
        <f t="shared" si="91"/>
        <v>7</v>
      </c>
      <c r="E739" s="14">
        <f>Alfa*($B739*V$3+$C739*V$4+$D739*V$5)</f>
        <v>2.1</v>
      </c>
      <c r="F739" s="14">
        <f>Alfa*($B739*W$3+$C739*W$4+$D739*W$5)</f>
        <v>3.3127659574468082</v>
      </c>
      <c r="G739" s="14">
        <f>Alfa*($B739*X$3+$C739*X$4+$D739*X$5)</f>
        <v>1.7795744680851062</v>
      </c>
      <c r="H739" s="14">
        <f>Alfa*($B739*Y$3+$C739*Y$4+$D739*Y$5)</f>
        <v>2.0099999999999998</v>
      </c>
      <c r="I739" s="19">
        <f t="shared" si="92"/>
        <v>49.017797287643432</v>
      </c>
      <c r="J739" s="22">
        <f t="shared" si="93"/>
        <v>0.16659601949568237</v>
      </c>
      <c r="K739" s="22">
        <f t="shared" si="94"/>
        <v>0.56022461095858678</v>
      </c>
      <c r="L739" s="22">
        <f t="shared" si="95"/>
        <v>0.12092207198657326</v>
      </c>
      <c r="M739" s="22">
        <f t="shared" si="96"/>
        <v>0.15225729755915757</v>
      </c>
      <c r="N739" s="23">
        <f>SUM((J739-AandeelFiets)^2,(K739-AandeelAuto)^2,(L739-AandeelBus)^2,(M739-AandeelTrein)^2)</f>
        <v>1.7692941036407582E-4</v>
      </c>
      <c r="O739" s="58" t="str">
        <f>IF($N739=LeastSquares,B739,"")</f>
        <v/>
      </c>
      <c r="P739" s="58" t="str">
        <f>IF($N739=LeastSquares,C739,"")</f>
        <v/>
      </c>
      <c r="Q739" s="58" t="str">
        <f>IF($N739=LeastSquares,D739,"")</f>
        <v/>
      </c>
    </row>
    <row r="740" spans="1:17" x14ac:dyDescent="0.25">
      <c r="A740">
        <v>738</v>
      </c>
      <c r="B740" s="51">
        <f t="shared" si="89"/>
        <v>7</v>
      </c>
      <c r="C740" s="51">
        <f t="shared" si="90"/>
        <v>3</v>
      </c>
      <c r="D740" s="51">
        <f t="shared" si="91"/>
        <v>8</v>
      </c>
      <c r="E740" s="14">
        <f>Alfa*($B740*V$3+$C740*V$4+$D740*V$5)</f>
        <v>2.1</v>
      </c>
      <c r="F740" s="14">
        <f>Alfa*($B740*W$3+$C740*W$4+$D740*W$5)</f>
        <v>3.6127659574468081</v>
      </c>
      <c r="G740" s="14">
        <f>Alfa*($B740*X$3+$C740*X$4+$D740*X$5)</f>
        <v>1.8995744680851063</v>
      </c>
      <c r="H740" s="14">
        <f>Alfa*($B740*Y$3+$C740*Y$4+$D740*Y$5)</f>
        <v>2.2199999999999998</v>
      </c>
      <c r="I740" s="19">
        <f t="shared" si="92"/>
        <v>61.124991643633145</v>
      </c>
      <c r="J740" s="22">
        <f t="shared" si="93"/>
        <v>0.13359789004434572</v>
      </c>
      <c r="K740" s="22">
        <f t="shared" si="94"/>
        <v>0.60643674350479027</v>
      </c>
      <c r="L740" s="22">
        <f t="shared" si="95"/>
        <v>0.10933416604821666</v>
      </c>
      <c r="M740" s="22">
        <f t="shared" si="96"/>
        <v>0.15063120040264735</v>
      </c>
      <c r="N740" s="23">
        <f>SUM((J740-AandeelFiets)^2,(K740-AandeelAuto)^2,(L740-AandeelBus)^2,(M740-AandeelTrein)^2)</f>
        <v>4.7117540464313946E-3</v>
      </c>
      <c r="O740" s="58" t="str">
        <f>IF($N740=LeastSquares,B740,"")</f>
        <v/>
      </c>
      <c r="P740" s="58" t="str">
        <f>IF($N740=LeastSquares,C740,"")</f>
        <v/>
      </c>
      <c r="Q740" s="58" t="str">
        <f>IF($N740=LeastSquares,D740,"")</f>
        <v/>
      </c>
    </row>
    <row r="741" spans="1:17" x14ac:dyDescent="0.25">
      <c r="A741">
        <v>739</v>
      </c>
      <c r="B741" s="51">
        <f t="shared" si="89"/>
        <v>7</v>
      </c>
      <c r="C741" s="51">
        <f t="shared" si="90"/>
        <v>3</v>
      </c>
      <c r="D741" s="51">
        <f t="shared" si="91"/>
        <v>9</v>
      </c>
      <c r="E741" s="14">
        <f>Alfa*($B741*V$3+$C741*V$4+$D741*V$5)</f>
        <v>2.1</v>
      </c>
      <c r="F741" s="14">
        <f>Alfa*($B741*W$3+$C741*W$4+$D741*W$5)</f>
        <v>3.9127659574468083</v>
      </c>
      <c r="G741" s="14">
        <f>Alfa*($B741*X$3+$C741*X$4+$D741*X$5)</f>
        <v>2.0195744680851067</v>
      </c>
      <c r="H741" s="14">
        <f>Alfa*($B741*Y$3+$C741*Y$4+$D741*Y$5)</f>
        <v>2.4299999999999997</v>
      </c>
      <c r="I741" s="19">
        <f t="shared" si="92"/>
        <v>77.097331214594035</v>
      </c>
      <c r="J741" s="22">
        <f t="shared" si="93"/>
        <v>0.1059202670691388</v>
      </c>
      <c r="K741" s="22">
        <f t="shared" si="94"/>
        <v>0.64901288560196002</v>
      </c>
      <c r="L741" s="22">
        <f t="shared" si="95"/>
        <v>9.7735131677357492E-2</v>
      </c>
      <c r="M741" s="22">
        <f t="shared" si="96"/>
        <v>0.14733171565154371</v>
      </c>
      <c r="N741" s="23">
        <f>SUM((J741-AandeelFiets)^2,(K741-AandeelAuto)^2,(L741-AandeelBus)^2,(M741-AandeelTrein)^2)</f>
        <v>1.4565973477475264E-2</v>
      </c>
      <c r="O741" s="58" t="str">
        <f>IF($N741=LeastSquares,B741,"")</f>
        <v/>
      </c>
      <c r="P741" s="58" t="str">
        <f>IF($N741=LeastSquares,C741,"")</f>
        <v/>
      </c>
      <c r="Q741" s="58" t="str">
        <f>IF($N741=LeastSquares,D741,"")</f>
        <v/>
      </c>
    </row>
    <row r="742" spans="1:17" x14ac:dyDescent="0.25">
      <c r="A742">
        <v>740</v>
      </c>
      <c r="B742" s="51">
        <f t="shared" si="89"/>
        <v>7</v>
      </c>
      <c r="C742" s="51">
        <f t="shared" si="90"/>
        <v>4</v>
      </c>
      <c r="D742" s="51">
        <f t="shared" si="91"/>
        <v>0</v>
      </c>
      <c r="E742" s="14">
        <f>Alfa*($B742*V$3+$C742*V$4+$D742*V$5)</f>
        <v>2.1</v>
      </c>
      <c r="F742" s="14">
        <f>Alfa*($B742*W$3+$C742*W$4+$D742*W$5)</f>
        <v>1.5127659574468086</v>
      </c>
      <c r="G742" s="14">
        <f>Alfa*($B742*X$3+$C742*X$4+$D742*X$5)</f>
        <v>0.99957446808510642</v>
      </c>
      <c r="H742" s="14">
        <f>Alfa*($B742*Y$3+$C742*Y$4+$D742*Y$5)</f>
        <v>0.72</v>
      </c>
      <c r="I742" s="19">
        <f t="shared" si="92"/>
        <v>17.476997353037866</v>
      </c>
      <c r="J742" s="22">
        <f t="shared" si="93"/>
        <v>0.46725245461848175</v>
      </c>
      <c r="K742" s="22">
        <f t="shared" si="94"/>
        <v>0.25972818896005245</v>
      </c>
      <c r="L742" s="22">
        <f t="shared" si="95"/>
        <v>0.15546865997492867</v>
      </c>
      <c r="M742" s="22">
        <f t="shared" si="96"/>
        <v>0.11755069644653715</v>
      </c>
      <c r="N742" s="23">
        <f>SUM((J742-AandeelFiets)^2,(K742-AandeelAuto)^2,(L742-AandeelBus)^2,(M742-AandeelTrein)^2)</f>
        <v>0.1756767152737147</v>
      </c>
      <c r="O742" s="58" t="str">
        <f>IF($N742=LeastSquares,B742,"")</f>
        <v/>
      </c>
      <c r="P742" s="58" t="str">
        <f>IF($N742=LeastSquares,C742,"")</f>
        <v/>
      </c>
      <c r="Q742" s="58" t="str">
        <f>IF($N742=LeastSquares,D742,"")</f>
        <v/>
      </c>
    </row>
    <row r="743" spans="1:17" x14ac:dyDescent="0.25">
      <c r="A743">
        <v>741</v>
      </c>
      <c r="B743" s="51">
        <f t="shared" si="89"/>
        <v>7</v>
      </c>
      <c r="C743" s="51">
        <f t="shared" si="90"/>
        <v>4</v>
      </c>
      <c r="D743" s="51">
        <f t="shared" si="91"/>
        <v>1</v>
      </c>
      <c r="E743" s="14">
        <f>Alfa*($B743*V$3+$C743*V$4+$D743*V$5)</f>
        <v>2.1</v>
      </c>
      <c r="F743" s="14">
        <f>Alfa*($B743*W$3+$C743*W$4+$D743*W$5)</f>
        <v>1.8127659574468085</v>
      </c>
      <c r="G743" s="14">
        <f>Alfa*($B743*X$3+$C743*X$4+$D743*X$5)</f>
        <v>1.1195744680851063</v>
      </c>
      <c r="H743" s="14">
        <f>Alfa*($B743*Y$3+$C743*Y$4+$D743*Y$5)</f>
        <v>0.92999999999999983</v>
      </c>
      <c r="I743" s="19">
        <f t="shared" si="92"/>
        <v>19.891601443075629</v>
      </c>
      <c r="J743" s="22">
        <f t="shared" si="93"/>
        <v>0.41053355789060103</v>
      </c>
      <c r="K743" s="22">
        <f t="shared" si="94"/>
        <v>0.30803814780632027</v>
      </c>
      <c r="L743" s="22">
        <f t="shared" si="95"/>
        <v>0.15401224965373606</v>
      </c>
      <c r="M743" s="22">
        <f t="shared" si="96"/>
        <v>0.1274160446493427</v>
      </c>
      <c r="N743" s="23">
        <f>SUM((J743-AandeelFiets)^2,(K743-AandeelAuto)^2,(L743-AandeelBus)^2,(M743-AandeelTrein)^2)</f>
        <v>0.11862047766130893</v>
      </c>
      <c r="O743" s="58" t="str">
        <f>IF($N743=LeastSquares,B743,"")</f>
        <v/>
      </c>
      <c r="P743" s="58" t="str">
        <f>IF($N743=LeastSquares,C743,"")</f>
        <v/>
      </c>
      <c r="Q743" s="58" t="str">
        <f>IF($N743=LeastSquares,D743,"")</f>
        <v/>
      </c>
    </row>
    <row r="744" spans="1:17" x14ac:dyDescent="0.25">
      <c r="A744">
        <v>742</v>
      </c>
      <c r="B744" s="51">
        <f t="shared" si="89"/>
        <v>7</v>
      </c>
      <c r="C744" s="51">
        <f t="shared" si="90"/>
        <v>4</v>
      </c>
      <c r="D744" s="51">
        <f t="shared" si="91"/>
        <v>2</v>
      </c>
      <c r="E744" s="14">
        <f>Alfa*($B744*V$3+$C744*V$4+$D744*V$5)</f>
        <v>2.1</v>
      </c>
      <c r="F744" s="14">
        <f>Alfa*($B744*W$3+$C744*W$4+$D744*W$5)</f>
        <v>2.1127659574468085</v>
      </c>
      <c r="G744" s="14">
        <f>Alfa*($B744*X$3+$C744*X$4+$D744*X$5)</f>
        <v>1.2395744680851064</v>
      </c>
      <c r="H744" s="14">
        <f>Alfa*($B744*Y$3+$C744*Y$4+$D744*Y$5)</f>
        <v>1.1399999999999999</v>
      </c>
      <c r="I744" s="19">
        <f t="shared" si="92"/>
        <v>23.018168731335276</v>
      </c>
      <c r="J744" s="22">
        <f t="shared" si="93"/>
        <v>0.35477061654565145</v>
      </c>
      <c r="K744" s="22">
        <f t="shared" si="94"/>
        <v>0.35932863497309953</v>
      </c>
      <c r="L744" s="22">
        <f t="shared" si="95"/>
        <v>0.15006160325291459</v>
      </c>
      <c r="M744" s="22">
        <f t="shared" si="96"/>
        <v>0.13583914522833426</v>
      </c>
      <c r="N744" s="23">
        <f>SUM((J744-AandeelFiets)^2,(K744-AandeelAuto)^2,(L744-AandeelBus)^2,(M744-AandeelTrein)^2)</f>
        <v>7.1983197073314867E-2</v>
      </c>
      <c r="O744" s="58" t="str">
        <f>IF($N744=LeastSquares,B744,"")</f>
        <v/>
      </c>
      <c r="P744" s="58" t="str">
        <f>IF($N744=LeastSquares,C744,"")</f>
        <v/>
      </c>
      <c r="Q744" s="58" t="str">
        <f>IF($N744=LeastSquares,D744,"")</f>
        <v/>
      </c>
    </row>
    <row r="745" spans="1:17" x14ac:dyDescent="0.25">
      <c r="A745">
        <v>743</v>
      </c>
      <c r="B745" s="51">
        <f t="shared" si="89"/>
        <v>7</v>
      </c>
      <c r="C745" s="51">
        <f t="shared" si="90"/>
        <v>4</v>
      </c>
      <c r="D745" s="51">
        <f t="shared" si="91"/>
        <v>3</v>
      </c>
      <c r="E745" s="14">
        <f>Alfa*($B745*V$3+$C745*V$4+$D745*V$5)</f>
        <v>2.1</v>
      </c>
      <c r="F745" s="14">
        <f>Alfa*($B745*W$3+$C745*W$4+$D745*W$5)</f>
        <v>2.4127659574468083</v>
      </c>
      <c r="G745" s="14">
        <f>Alfa*($B745*X$3+$C745*X$4+$D745*X$5)</f>
        <v>1.3595744680851065</v>
      </c>
      <c r="H745" s="14">
        <f>Alfa*($B745*Y$3+$C745*Y$4+$D745*Y$5)</f>
        <v>1.3499999999999999</v>
      </c>
      <c r="I745" s="19">
        <f t="shared" si="92"/>
        <v>27.082930980570925</v>
      </c>
      <c r="J745" s="22">
        <f t="shared" si="93"/>
        <v>0.30152459932885389</v>
      </c>
      <c r="K745" s="22">
        <f t="shared" si="94"/>
        <v>0.41224488757922345</v>
      </c>
      <c r="L745" s="22">
        <f t="shared" si="95"/>
        <v>0.14380037754033642</v>
      </c>
      <c r="M745" s="22">
        <f t="shared" si="96"/>
        <v>0.14243013555158635</v>
      </c>
      <c r="N745" s="23">
        <f>SUM((J745-AandeelFiets)^2,(K745-AandeelAuto)^2,(L745-AandeelBus)^2,(M745-AandeelTrein)^2)</f>
        <v>3.7150349334474517E-2</v>
      </c>
      <c r="O745" s="58" t="str">
        <f>IF($N745=LeastSquares,B745,"")</f>
        <v/>
      </c>
      <c r="P745" s="58" t="str">
        <f>IF($N745=LeastSquares,C745,"")</f>
        <v/>
      </c>
      <c r="Q745" s="58" t="str">
        <f>IF($N745=LeastSquares,D745,"")</f>
        <v/>
      </c>
    </row>
    <row r="746" spans="1:17" x14ac:dyDescent="0.25">
      <c r="A746">
        <v>744</v>
      </c>
      <c r="B746" s="51">
        <f t="shared" si="89"/>
        <v>7</v>
      </c>
      <c r="C746" s="51">
        <f t="shared" si="90"/>
        <v>4</v>
      </c>
      <c r="D746" s="51">
        <f t="shared" si="91"/>
        <v>4</v>
      </c>
      <c r="E746" s="14">
        <f>Alfa*($B746*V$3+$C746*V$4+$D746*V$5)</f>
        <v>2.1</v>
      </c>
      <c r="F746" s="14">
        <f>Alfa*($B746*W$3+$C746*W$4+$D746*W$5)</f>
        <v>2.7127659574468082</v>
      </c>
      <c r="G746" s="14">
        <f>Alfa*($B746*X$3+$C746*X$4+$D746*X$5)</f>
        <v>1.4795744680851064</v>
      </c>
      <c r="H746" s="14">
        <f>Alfa*($B746*Y$3+$C746*Y$4+$D746*Y$5)</f>
        <v>1.5599999999999998</v>
      </c>
      <c r="I746" s="19">
        <f t="shared" si="92"/>
        <v>32.386971293051154</v>
      </c>
      <c r="J746" s="22">
        <f t="shared" si="93"/>
        <v>0.25214367341350502</v>
      </c>
      <c r="K746" s="22">
        <f t="shared" si="94"/>
        <v>0.46533846153662645</v>
      </c>
      <c r="L746" s="22">
        <f t="shared" si="95"/>
        <v>0.13558158002099047</v>
      </c>
      <c r="M746" s="22">
        <f t="shared" si="96"/>
        <v>0.14693628502887798</v>
      </c>
      <c r="N746" s="23">
        <f>SUM((J746-AandeelFiets)^2,(K746-AandeelAuto)^2,(L746-AandeelBus)^2,(M746-AandeelTrein)^2)</f>
        <v>1.4328605461647102E-2</v>
      </c>
      <c r="O746" s="58" t="str">
        <f>IF($N746=LeastSquares,B746,"")</f>
        <v/>
      </c>
      <c r="P746" s="58" t="str">
        <f>IF($N746=LeastSquares,C746,"")</f>
        <v/>
      </c>
      <c r="Q746" s="58" t="str">
        <f>IF($N746=LeastSquares,D746,"")</f>
        <v/>
      </c>
    </row>
    <row r="747" spans="1:17" x14ac:dyDescent="0.25">
      <c r="A747">
        <v>745</v>
      </c>
      <c r="B747" s="51">
        <f t="shared" si="89"/>
        <v>7</v>
      </c>
      <c r="C747" s="51">
        <f t="shared" si="90"/>
        <v>4</v>
      </c>
      <c r="D747" s="51">
        <f t="shared" si="91"/>
        <v>5</v>
      </c>
      <c r="E747" s="14">
        <f>Alfa*($B747*V$3+$C747*V$4+$D747*V$5)</f>
        <v>2.1</v>
      </c>
      <c r="F747" s="14">
        <f>Alfa*($B747*W$3+$C747*W$4+$D747*W$5)</f>
        <v>3.0127659574468084</v>
      </c>
      <c r="G747" s="14">
        <f>Alfa*($B747*X$3+$C747*X$4+$D747*X$5)</f>
        <v>1.5995744680851065</v>
      </c>
      <c r="H747" s="14">
        <f>Alfa*($B747*Y$3+$C747*Y$4+$D747*Y$5)</f>
        <v>1.77</v>
      </c>
      <c r="I747" s="19">
        <f t="shared" si="92"/>
        <v>39.331540159676685</v>
      </c>
      <c r="J747" s="22">
        <f t="shared" si="93"/>
        <v>0.20762395470441652</v>
      </c>
      <c r="K747" s="22">
        <f t="shared" si="94"/>
        <v>0.51723353836986108</v>
      </c>
      <c r="L747" s="22">
        <f t="shared" si="95"/>
        <v>0.12587671825972224</v>
      </c>
      <c r="M747" s="22">
        <f t="shared" si="96"/>
        <v>0.14926578866600024</v>
      </c>
      <c r="N747" s="23">
        <f>SUM((J747-AandeelFiets)^2,(K747-AandeelAuto)^2,(L747-AandeelBus)^2,(M747-AandeelTrein)^2)</f>
        <v>2.6389620858264743E-3</v>
      </c>
      <c r="O747" s="58" t="str">
        <f>IF($N747=LeastSquares,B747,"")</f>
        <v/>
      </c>
      <c r="P747" s="58" t="str">
        <f>IF($N747=LeastSquares,C747,"")</f>
        <v/>
      </c>
      <c r="Q747" s="58" t="str">
        <f>IF($N747=LeastSquares,D747,"")</f>
        <v/>
      </c>
    </row>
    <row r="748" spans="1:17" x14ac:dyDescent="0.25">
      <c r="A748">
        <v>746</v>
      </c>
      <c r="B748" s="51">
        <f t="shared" si="89"/>
        <v>7</v>
      </c>
      <c r="C748" s="51">
        <f t="shared" si="90"/>
        <v>4</v>
      </c>
      <c r="D748" s="51">
        <f t="shared" si="91"/>
        <v>6</v>
      </c>
      <c r="E748" s="14">
        <f>Alfa*($B748*V$3+$C748*V$4+$D748*V$5)</f>
        <v>2.1</v>
      </c>
      <c r="F748" s="14">
        <f>Alfa*($B748*W$3+$C748*W$4+$D748*W$5)</f>
        <v>3.3127659574468082</v>
      </c>
      <c r="G748" s="14">
        <f>Alfa*($B748*X$3+$C748*X$4+$D748*X$5)</f>
        <v>1.7195744680851066</v>
      </c>
      <c r="H748" s="14">
        <f>Alfa*($B748*Y$3+$C748*Y$4+$D748*Y$5)</f>
        <v>1.9799999999999998</v>
      </c>
      <c r="I748" s="19">
        <f t="shared" si="92"/>
        <v>48.452041887974708</v>
      </c>
      <c r="J748" s="22">
        <f t="shared" si="93"/>
        <v>0.1685412955649741</v>
      </c>
      <c r="K748" s="22">
        <f t="shared" si="94"/>
        <v>0.56676613297348866</v>
      </c>
      <c r="L748" s="22">
        <f t="shared" si="95"/>
        <v>0.11520985199417512</v>
      </c>
      <c r="M748" s="22">
        <f t="shared" si="96"/>
        <v>0.1494827194673623</v>
      </c>
      <c r="N748" s="23">
        <f>SUM((J748-AandeelFiets)^2,(K748-AandeelAuto)^2,(L748-AandeelBus)^2,(M748-AandeelTrein)^2)</f>
        <v>4.1678974123337262E-4</v>
      </c>
      <c r="O748" s="58" t="str">
        <f>IF($N748=LeastSquares,B748,"")</f>
        <v/>
      </c>
      <c r="P748" s="58" t="str">
        <f>IF($N748=LeastSquares,C748,"")</f>
        <v/>
      </c>
      <c r="Q748" s="58" t="str">
        <f>IF($N748=LeastSquares,D748,"")</f>
        <v/>
      </c>
    </row>
    <row r="749" spans="1:17" x14ac:dyDescent="0.25">
      <c r="A749">
        <v>747</v>
      </c>
      <c r="B749" s="51">
        <f t="shared" si="89"/>
        <v>7</v>
      </c>
      <c r="C749" s="51">
        <f t="shared" si="90"/>
        <v>4</v>
      </c>
      <c r="D749" s="51">
        <f t="shared" si="91"/>
        <v>7</v>
      </c>
      <c r="E749" s="14">
        <f>Alfa*($B749*V$3+$C749*V$4+$D749*V$5)</f>
        <v>2.1</v>
      </c>
      <c r="F749" s="14">
        <f>Alfa*($B749*W$3+$C749*W$4+$D749*W$5)</f>
        <v>3.6127659574468081</v>
      </c>
      <c r="G749" s="14">
        <f>Alfa*($B749*X$3+$C749*X$4+$D749*X$5)</f>
        <v>1.8395744680851065</v>
      </c>
      <c r="H749" s="14">
        <f>Alfa*($B749*Y$3+$C749*Y$4+$D749*Y$5)</f>
        <v>2.1899999999999995</v>
      </c>
      <c r="I749" s="19">
        <f t="shared" si="92"/>
        <v>60.463683359431599</v>
      </c>
      <c r="J749" s="22">
        <f t="shared" si="93"/>
        <v>0.13505908768447247</v>
      </c>
      <c r="K749" s="22">
        <f t="shared" si="94"/>
        <v>0.61306951246694386</v>
      </c>
      <c r="L749" s="22">
        <f t="shared" si="95"/>
        <v>0.10409321932354695</v>
      </c>
      <c r="M749" s="22">
        <f t="shared" si="96"/>
        <v>0.14777818052503677</v>
      </c>
      <c r="N749" s="23">
        <f>SUM((J749-AandeelFiets)^2,(K749-AandeelAuto)^2,(L749-AandeelBus)^2,(M749-AandeelTrein)^2)</f>
        <v>5.6010292990267335E-3</v>
      </c>
      <c r="O749" s="58" t="str">
        <f>IF($N749=LeastSquares,B749,"")</f>
        <v/>
      </c>
      <c r="P749" s="58" t="str">
        <f>IF($N749=LeastSquares,C749,"")</f>
        <v/>
      </c>
      <c r="Q749" s="58" t="str">
        <f>IF($N749=LeastSquares,D749,"")</f>
        <v/>
      </c>
    </row>
    <row r="750" spans="1:17" x14ac:dyDescent="0.25">
      <c r="A750">
        <v>748</v>
      </c>
      <c r="B750" s="51">
        <f t="shared" si="89"/>
        <v>7</v>
      </c>
      <c r="C750" s="51">
        <f t="shared" si="90"/>
        <v>4</v>
      </c>
      <c r="D750" s="51">
        <f t="shared" si="91"/>
        <v>8</v>
      </c>
      <c r="E750" s="14">
        <f>Alfa*($B750*V$3+$C750*V$4+$D750*V$5)</f>
        <v>2.1</v>
      </c>
      <c r="F750" s="14">
        <f>Alfa*($B750*W$3+$C750*W$4+$D750*W$5)</f>
        <v>3.9127659574468083</v>
      </c>
      <c r="G750" s="14">
        <f>Alfa*($B750*X$3+$C750*X$4+$D750*X$5)</f>
        <v>1.9595744680851064</v>
      </c>
      <c r="H750" s="14">
        <f>Alfa*($B750*Y$3+$C750*Y$4+$D750*Y$5)</f>
        <v>2.4</v>
      </c>
      <c r="I750" s="19">
        <f t="shared" si="92"/>
        <v>76.322814414591846</v>
      </c>
      <c r="J750" s="22">
        <f t="shared" si="93"/>
        <v>0.10699513605733066</v>
      </c>
      <c r="K750" s="22">
        <f t="shared" si="94"/>
        <v>0.6555990078142</v>
      </c>
      <c r="L750" s="22">
        <f t="shared" si="95"/>
        <v>9.2977529353688831E-2</v>
      </c>
      <c r="M750" s="22">
        <f t="shared" si="96"/>
        <v>0.14442832677478054</v>
      </c>
      <c r="N750" s="23">
        <f>SUM((J750-AandeelFiets)^2,(K750-AandeelAuto)^2,(L750-AandeelBus)^2,(M750-AandeelTrein)^2)</f>
        <v>1.6093454258641504E-2</v>
      </c>
      <c r="O750" s="58" t="str">
        <f>IF($N750=LeastSquares,B750,"")</f>
        <v/>
      </c>
      <c r="P750" s="58" t="str">
        <f>IF($N750=LeastSquares,C750,"")</f>
        <v/>
      </c>
      <c r="Q750" s="58" t="str">
        <f>IF($N750=LeastSquares,D750,"")</f>
        <v/>
      </c>
    </row>
    <row r="751" spans="1:17" x14ac:dyDescent="0.25">
      <c r="A751">
        <v>749</v>
      </c>
      <c r="B751" s="51">
        <f t="shared" si="89"/>
        <v>7</v>
      </c>
      <c r="C751" s="51">
        <f t="shared" si="90"/>
        <v>4</v>
      </c>
      <c r="D751" s="51">
        <f t="shared" si="91"/>
        <v>9</v>
      </c>
      <c r="E751" s="14">
        <f>Alfa*($B751*V$3+$C751*V$4+$D751*V$5)</f>
        <v>2.1</v>
      </c>
      <c r="F751" s="14">
        <f>Alfa*($B751*W$3+$C751*W$4+$D751*W$5)</f>
        <v>4.2127659574468082</v>
      </c>
      <c r="G751" s="14">
        <f>Alfa*($B751*X$3+$C751*X$4+$D751*X$5)</f>
        <v>2.0795744680851063</v>
      </c>
      <c r="H751" s="14">
        <f>Alfa*($B751*Y$3+$C751*Y$4+$D751*Y$5)</f>
        <v>2.61</v>
      </c>
      <c r="I751" s="19">
        <f t="shared" si="92"/>
        <v>97.309387273334607</v>
      </c>
      <c r="J751" s="22">
        <f t="shared" si="93"/>
        <v>8.3919651961526662E-2</v>
      </c>
      <c r="K751" s="22">
        <f t="shared" si="94"/>
        <v>0.69410675495561003</v>
      </c>
      <c r="L751" s="22">
        <f t="shared" si="95"/>
        <v>8.2222935588409762E-2</v>
      </c>
      <c r="M751" s="22">
        <f t="shared" si="96"/>
        <v>0.13975065749445356</v>
      </c>
      <c r="N751" s="23">
        <f>SUM((J751-AandeelFiets)^2,(K751-AandeelAuto)^2,(L751-AandeelBus)^2,(M751-AandeelTrein)^2)</f>
        <v>3.0013725609725289E-2</v>
      </c>
      <c r="O751" s="58" t="str">
        <f>IF($N751=LeastSquares,B751,"")</f>
        <v/>
      </c>
      <c r="P751" s="58" t="str">
        <f>IF($N751=LeastSquares,C751,"")</f>
        <v/>
      </c>
      <c r="Q751" s="58" t="str">
        <f>IF($N751=LeastSquares,D751,"")</f>
        <v/>
      </c>
    </row>
    <row r="752" spans="1:17" x14ac:dyDescent="0.25">
      <c r="A752">
        <v>750</v>
      </c>
      <c r="B752" s="51">
        <f t="shared" si="89"/>
        <v>7</v>
      </c>
      <c r="C752" s="51">
        <f t="shared" si="90"/>
        <v>5</v>
      </c>
      <c r="D752" s="51">
        <f t="shared" si="91"/>
        <v>0</v>
      </c>
      <c r="E752" s="14">
        <f>Alfa*($B752*V$3+$C752*V$4+$D752*V$5)</f>
        <v>2.1</v>
      </c>
      <c r="F752" s="14">
        <f>Alfa*($B752*W$3+$C752*W$4+$D752*W$5)</f>
        <v>1.8127659574468085</v>
      </c>
      <c r="G752" s="14">
        <f>Alfa*($B752*X$3+$C752*X$4+$D752*X$5)</f>
        <v>1.0595744680851062</v>
      </c>
      <c r="H752" s="14">
        <f>Alfa*($B752*Y$3+$C752*Y$4+$D752*Y$5)</f>
        <v>0.89999999999999991</v>
      </c>
      <c r="I752" s="19">
        <f t="shared" si="92"/>
        <v>19.638288096736172</v>
      </c>
      <c r="J752" s="22">
        <f t="shared" si="93"/>
        <v>0.41582901077435797</v>
      </c>
      <c r="K752" s="22">
        <f t="shared" si="94"/>
        <v>0.31201151725872156</v>
      </c>
      <c r="L752" s="22">
        <f t="shared" si="95"/>
        <v>0.14691418077650731</v>
      </c>
      <c r="M752" s="22">
        <f t="shared" si="96"/>
        <v>0.1252452911904133</v>
      </c>
      <c r="N752" s="23">
        <f>SUM((J752-AandeelFiets)^2,(K752-AandeelAuto)^2,(L752-AandeelBus)^2,(M752-AandeelTrein)^2)</f>
        <v>0.11900268336710489</v>
      </c>
      <c r="O752" s="58" t="str">
        <f>IF($N752=LeastSquares,B752,"")</f>
        <v/>
      </c>
      <c r="P752" s="58" t="str">
        <f>IF($N752=LeastSquares,C752,"")</f>
        <v/>
      </c>
      <c r="Q752" s="58" t="str">
        <f>IF($N752=LeastSquares,D752,"")</f>
        <v/>
      </c>
    </row>
    <row r="753" spans="1:17" x14ac:dyDescent="0.25">
      <c r="A753">
        <v>751</v>
      </c>
      <c r="B753" s="51">
        <f t="shared" si="89"/>
        <v>7</v>
      </c>
      <c r="C753" s="51">
        <f t="shared" si="90"/>
        <v>5</v>
      </c>
      <c r="D753" s="51">
        <f t="shared" si="91"/>
        <v>1</v>
      </c>
      <c r="E753" s="14">
        <f>Alfa*($B753*V$3+$C753*V$4+$D753*V$5)</f>
        <v>2.1</v>
      </c>
      <c r="F753" s="14">
        <f>Alfa*($B753*W$3+$C753*W$4+$D753*W$5)</f>
        <v>2.1127659574468085</v>
      </c>
      <c r="G753" s="14">
        <f>Alfa*($B753*X$3+$C753*X$4+$D753*X$5)</f>
        <v>1.1795744680851064</v>
      </c>
      <c r="H753" s="14">
        <f>Alfa*($B753*Y$3+$C753*Y$4+$D753*Y$5)</f>
        <v>1.1100000000000001</v>
      </c>
      <c r="I753" s="19">
        <f t="shared" si="92"/>
        <v>22.724605114222886</v>
      </c>
      <c r="J753" s="22">
        <f t="shared" si="93"/>
        <v>0.35935365527899121</v>
      </c>
      <c r="K753" s="22">
        <f t="shared" si="94"/>
        <v>0.3639705556262659</v>
      </c>
      <c r="L753" s="22">
        <f t="shared" si="95"/>
        <v>0.14314834695949852</v>
      </c>
      <c r="M753" s="22">
        <f t="shared" si="96"/>
        <v>0.13352744213524442</v>
      </c>
      <c r="N753" s="23">
        <f>SUM((J753-AandeelFiets)^2,(K753-AandeelAuto)^2,(L753-AandeelBus)^2,(M753-AandeelTrein)^2)</f>
        <v>7.1698403228375437E-2</v>
      </c>
      <c r="O753" s="58" t="str">
        <f>IF($N753=LeastSquares,B753,"")</f>
        <v/>
      </c>
      <c r="P753" s="58" t="str">
        <f>IF($N753=LeastSquares,C753,"")</f>
        <v/>
      </c>
      <c r="Q753" s="58" t="str">
        <f>IF($N753=LeastSquares,D753,"")</f>
        <v/>
      </c>
    </row>
    <row r="754" spans="1:17" x14ac:dyDescent="0.25">
      <c r="A754">
        <v>752</v>
      </c>
      <c r="B754" s="51">
        <f t="shared" si="89"/>
        <v>7</v>
      </c>
      <c r="C754" s="51">
        <f t="shared" si="90"/>
        <v>5</v>
      </c>
      <c r="D754" s="51">
        <f t="shared" si="91"/>
        <v>2</v>
      </c>
      <c r="E754" s="14">
        <f>Alfa*($B754*V$3+$C754*V$4+$D754*V$5)</f>
        <v>2.1</v>
      </c>
      <c r="F754" s="14">
        <f>Alfa*($B754*W$3+$C754*W$4+$D754*W$5)</f>
        <v>2.4127659574468083</v>
      </c>
      <c r="G754" s="14">
        <f>Alfa*($B754*X$3+$C754*X$4+$D754*X$5)</f>
        <v>1.2995744680851065</v>
      </c>
      <c r="H754" s="14">
        <f>Alfa*($B754*Y$3+$C754*Y$4+$D754*Y$5)</f>
        <v>1.32</v>
      </c>
      <c r="I754" s="19">
        <f t="shared" si="92"/>
        <v>26.742126724178053</v>
      </c>
      <c r="J754" s="22">
        <f t="shared" si="93"/>
        <v>0.30536725806420123</v>
      </c>
      <c r="K754" s="22">
        <f t="shared" si="94"/>
        <v>0.41749857640555665</v>
      </c>
      <c r="L754" s="22">
        <f t="shared" si="95"/>
        <v>0.1371519787778189</v>
      </c>
      <c r="M754" s="22">
        <f t="shared" si="96"/>
        <v>0.13998218675242333</v>
      </c>
      <c r="N754" s="23">
        <f>SUM((J754-AandeelFiets)^2,(K754-AandeelAuto)^2,(L754-AandeelBus)^2,(M754-AandeelTrein)^2)</f>
        <v>3.6575825033583767E-2</v>
      </c>
      <c r="O754" s="58" t="str">
        <f>IF($N754=LeastSquares,B754,"")</f>
        <v/>
      </c>
      <c r="P754" s="58" t="str">
        <f>IF($N754=LeastSquares,C754,"")</f>
        <v/>
      </c>
      <c r="Q754" s="58" t="str">
        <f>IF($N754=LeastSquares,D754,"")</f>
        <v/>
      </c>
    </row>
    <row r="755" spans="1:17" x14ac:dyDescent="0.25">
      <c r="A755">
        <v>753</v>
      </c>
      <c r="B755" s="51">
        <f t="shared" si="89"/>
        <v>7</v>
      </c>
      <c r="C755" s="51">
        <f t="shared" si="90"/>
        <v>5</v>
      </c>
      <c r="D755" s="51">
        <f t="shared" si="91"/>
        <v>3</v>
      </c>
      <c r="E755" s="14">
        <f>Alfa*($B755*V$3+$C755*V$4+$D755*V$5)</f>
        <v>2.1</v>
      </c>
      <c r="F755" s="14">
        <f>Alfa*($B755*W$3+$C755*W$4+$D755*W$5)</f>
        <v>2.7127659574468082</v>
      </c>
      <c r="G755" s="14">
        <f>Alfa*($B755*X$3+$C755*X$4+$D755*X$5)</f>
        <v>1.4195744680851066</v>
      </c>
      <c r="H755" s="14">
        <f>Alfa*($B755*Y$3+$C755*Y$4+$D755*Y$5)</f>
        <v>1.5299999999999998</v>
      </c>
      <c r="I755" s="19">
        <f t="shared" si="92"/>
        <v>31.990610468191452</v>
      </c>
      <c r="J755" s="22">
        <f t="shared" si="93"/>
        <v>0.25526771115191277</v>
      </c>
      <c r="K755" s="22">
        <f t="shared" si="94"/>
        <v>0.47110396378101138</v>
      </c>
      <c r="L755" s="22">
        <f t="shared" si="95"/>
        <v>0.12926794073206377</v>
      </c>
      <c r="M755" s="22">
        <f t="shared" si="96"/>
        <v>0.14436038433501214</v>
      </c>
      <c r="N755" s="23">
        <f>SUM((J755-AandeelFiets)^2,(K755-AandeelAuto)^2,(L755-AandeelBus)^2,(M755-AandeelTrein)^2)</f>
        <v>1.3825659399715575E-2</v>
      </c>
      <c r="O755" s="58" t="str">
        <f>IF($N755=LeastSquares,B755,"")</f>
        <v/>
      </c>
      <c r="P755" s="58" t="str">
        <f>IF($N755=LeastSquares,C755,"")</f>
        <v/>
      </c>
      <c r="Q755" s="58" t="str">
        <f>IF($N755=LeastSquares,D755,"")</f>
        <v/>
      </c>
    </row>
    <row r="756" spans="1:17" x14ac:dyDescent="0.25">
      <c r="A756">
        <v>754</v>
      </c>
      <c r="B756" s="51">
        <f t="shared" si="89"/>
        <v>7</v>
      </c>
      <c r="C756" s="51">
        <f t="shared" si="90"/>
        <v>5</v>
      </c>
      <c r="D756" s="51">
        <f t="shared" si="91"/>
        <v>4</v>
      </c>
      <c r="E756" s="14">
        <f>Alfa*($B756*V$3+$C756*V$4+$D756*V$5)</f>
        <v>2.1</v>
      </c>
      <c r="F756" s="14">
        <f>Alfa*($B756*W$3+$C756*W$4+$D756*W$5)</f>
        <v>3.0127659574468084</v>
      </c>
      <c r="G756" s="14">
        <f>Alfa*($B756*X$3+$C756*X$4+$D756*X$5)</f>
        <v>1.5395744680851065</v>
      </c>
      <c r="H756" s="14">
        <f>Alfa*($B756*Y$3+$C756*Y$4+$D756*Y$5)</f>
        <v>1.74</v>
      </c>
      <c r="I756" s="19">
        <f t="shared" si="92"/>
        <v>38.86971078278949</v>
      </c>
      <c r="J756" s="22">
        <f t="shared" si="93"/>
        <v>0.21009083289046293</v>
      </c>
      <c r="K756" s="22">
        <f t="shared" si="94"/>
        <v>0.52337903412786602</v>
      </c>
      <c r="L756" s="22">
        <f t="shared" si="95"/>
        <v>0.11995473254944995</v>
      </c>
      <c r="M756" s="22">
        <f t="shared" si="96"/>
        <v>0.14657540043222109</v>
      </c>
      <c r="N756" s="23">
        <f>SUM((J756-AandeelFiets)^2,(K756-AandeelAuto)^2,(L756-AandeelBus)^2,(M756-AandeelTrein)^2)</f>
        <v>2.4961726285136344E-3</v>
      </c>
      <c r="O756" s="58" t="str">
        <f>IF($N756=LeastSquares,B756,"")</f>
        <v/>
      </c>
      <c r="P756" s="58" t="str">
        <f>IF($N756=LeastSquares,C756,"")</f>
        <v/>
      </c>
      <c r="Q756" s="58" t="str">
        <f>IF($N756=LeastSquares,D756,"")</f>
        <v/>
      </c>
    </row>
    <row r="757" spans="1:17" x14ac:dyDescent="0.25">
      <c r="A757">
        <v>755</v>
      </c>
      <c r="B757" s="51">
        <f t="shared" si="89"/>
        <v>7</v>
      </c>
      <c r="C757" s="51">
        <f t="shared" si="90"/>
        <v>5</v>
      </c>
      <c r="D757" s="51">
        <f t="shared" si="91"/>
        <v>5</v>
      </c>
      <c r="E757" s="14">
        <f>Alfa*($B757*V$3+$C757*V$4+$D757*V$5)</f>
        <v>2.1</v>
      </c>
      <c r="F757" s="14">
        <f>Alfa*($B757*W$3+$C757*W$4+$D757*W$5)</f>
        <v>3.3127659574468082</v>
      </c>
      <c r="G757" s="14">
        <f>Alfa*($B757*X$3+$C757*X$4+$D757*X$5)</f>
        <v>1.6595744680851061</v>
      </c>
      <c r="H757" s="14">
        <f>Alfa*($B757*Y$3+$C757*Y$4+$D757*Y$5)</f>
        <v>1.95</v>
      </c>
      <c r="I757" s="19">
        <f t="shared" si="92"/>
        <v>47.912907224609754</v>
      </c>
      <c r="J757" s="22">
        <f t="shared" si="93"/>
        <v>0.17043778776114882</v>
      </c>
      <c r="K757" s="22">
        <f t="shared" si="94"/>
        <v>0.57314360589273516</v>
      </c>
      <c r="L757" s="22">
        <f t="shared" si="95"/>
        <v>0.10972144293585427</v>
      </c>
      <c r="M757" s="22">
        <f t="shared" si="96"/>
        <v>0.14669716341026184</v>
      </c>
      <c r="N757" s="23">
        <f>SUM((J757-AandeelFiets)^2,(K757-AandeelAuto)^2,(L757-AandeelBus)^2,(M757-AandeelTrein)^2)</f>
        <v>8.1843234849622961E-4</v>
      </c>
      <c r="O757" s="58" t="str">
        <f>IF($N757=LeastSquares,B757,"")</f>
        <v/>
      </c>
      <c r="P757" s="58" t="str">
        <f>IF($N757=LeastSquares,C757,"")</f>
        <v/>
      </c>
      <c r="Q757" s="58" t="str">
        <f>IF($N757=LeastSquares,D757,"")</f>
        <v/>
      </c>
    </row>
    <row r="758" spans="1:17" x14ac:dyDescent="0.25">
      <c r="A758">
        <v>756</v>
      </c>
      <c r="B758" s="51">
        <f t="shared" si="89"/>
        <v>7</v>
      </c>
      <c r="C758" s="51">
        <f t="shared" si="90"/>
        <v>5</v>
      </c>
      <c r="D758" s="51">
        <f t="shared" si="91"/>
        <v>6</v>
      </c>
      <c r="E758" s="14">
        <f>Alfa*($B758*V$3+$C758*V$4+$D758*V$5)</f>
        <v>2.1</v>
      </c>
      <c r="F758" s="14">
        <f>Alfa*($B758*W$3+$C758*W$4+$D758*W$5)</f>
        <v>3.6127659574468081</v>
      </c>
      <c r="G758" s="14">
        <f>Alfa*($B758*X$3+$C758*X$4+$D758*X$5)</f>
        <v>1.7795744680851062</v>
      </c>
      <c r="H758" s="14">
        <f>Alfa*($B758*Y$3+$C758*Y$4+$D758*Y$5)</f>
        <v>2.1599999999999997</v>
      </c>
      <c r="I758" s="19">
        <f t="shared" si="92"/>
        <v>59.833082062393174</v>
      </c>
      <c r="J758" s="22">
        <f t="shared" si="93"/>
        <v>0.13648252155976312</v>
      </c>
      <c r="K758" s="22">
        <f t="shared" si="94"/>
        <v>0.61953086154692649</v>
      </c>
      <c r="L758" s="22">
        <f t="shared" si="95"/>
        <v>9.906448753648904E-2</v>
      </c>
      <c r="M758" s="22">
        <f t="shared" si="96"/>
        <v>0.14492212935682139</v>
      </c>
      <c r="N758" s="23">
        <f>SUM((J758-AandeelFiets)^2,(K758-AandeelAuto)^2,(L758-AandeelBus)^2,(M758-AandeelTrein)^2)</f>
        <v>6.6235999336918478E-3</v>
      </c>
      <c r="O758" s="58" t="str">
        <f>IF($N758=LeastSquares,B758,"")</f>
        <v/>
      </c>
      <c r="P758" s="58" t="str">
        <f>IF($N758=LeastSquares,C758,"")</f>
        <v/>
      </c>
      <c r="Q758" s="58" t="str">
        <f>IF($N758=LeastSquares,D758,"")</f>
        <v/>
      </c>
    </row>
    <row r="759" spans="1:17" x14ac:dyDescent="0.25">
      <c r="A759">
        <v>757</v>
      </c>
      <c r="B759" s="51">
        <f t="shared" si="89"/>
        <v>7</v>
      </c>
      <c r="C759" s="51">
        <f t="shared" si="90"/>
        <v>5</v>
      </c>
      <c r="D759" s="51">
        <f t="shared" si="91"/>
        <v>7</v>
      </c>
      <c r="E759" s="14">
        <f>Alfa*($B759*V$3+$C759*V$4+$D759*V$5)</f>
        <v>2.1</v>
      </c>
      <c r="F759" s="14">
        <f>Alfa*($B759*W$3+$C759*W$4+$D759*W$5)</f>
        <v>3.9127659574468083</v>
      </c>
      <c r="G759" s="14">
        <f>Alfa*($B759*X$3+$C759*X$4+$D759*X$5)</f>
        <v>1.8995744680851063</v>
      </c>
      <c r="H759" s="14">
        <f>Alfa*($B759*Y$3+$C759*Y$4+$D759*Y$5)</f>
        <v>2.3699999999999997</v>
      </c>
      <c r="I759" s="19">
        <f t="shared" si="92"/>
        <v>75.583773586533283</v>
      </c>
      <c r="J759" s="22">
        <f t="shared" si="93"/>
        <v>0.1080413099938505</v>
      </c>
      <c r="K759" s="22">
        <f t="shared" si="94"/>
        <v>0.66200930476840902</v>
      </c>
      <c r="L759" s="22">
        <f t="shared" si="95"/>
        <v>8.8419109935145623E-2</v>
      </c>
      <c r="M759" s="22">
        <f t="shared" si="96"/>
        <v>0.14153027530259479</v>
      </c>
      <c r="N759" s="23">
        <f>SUM((J759-AandeelFiets)^2,(K759-AandeelAuto)^2,(L759-AandeelBus)^2,(M759-AandeelTrein)^2)</f>
        <v>1.7723446969666816E-2</v>
      </c>
      <c r="O759" s="58" t="str">
        <f>IF($N759=LeastSquares,B759,"")</f>
        <v/>
      </c>
      <c r="P759" s="58" t="str">
        <f>IF($N759=LeastSquares,C759,"")</f>
        <v/>
      </c>
      <c r="Q759" s="58" t="str">
        <f>IF($N759=LeastSquares,D759,"")</f>
        <v/>
      </c>
    </row>
    <row r="760" spans="1:17" x14ac:dyDescent="0.25">
      <c r="A760">
        <v>758</v>
      </c>
      <c r="B760" s="51">
        <f t="shared" si="89"/>
        <v>7</v>
      </c>
      <c r="C760" s="51">
        <f t="shared" si="90"/>
        <v>5</v>
      </c>
      <c r="D760" s="51">
        <f t="shared" si="91"/>
        <v>8</v>
      </c>
      <c r="E760" s="14">
        <f>Alfa*($B760*V$3+$C760*V$4+$D760*V$5)</f>
        <v>2.1</v>
      </c>
      <c r="F760" s="14">
        <f>Alfa*($B760*W$3+$C760*W$4+$D760*W$5)</f>
        <v>4.2127659574468082</v>
      </c>
      <c r="G760" s="14">
        <f>Alfa*($B760*X$3+$C760*X$4+$D760*X$5)</f>
        <v>2.0195744680851067</v>
      </c>
      <c r="H760" s="14">
        <f>Alfa*($B760*Y$3+$C760*Y$4+$D760*Y$5)</f>
        <v>2.5799999999999996</v>
      </c>
      <c r="I760" s="19">
        <f t="shared" si="92"/>
        <v>96.441528917470208</v>
      </c>
      <c r="J760" s="22">
        <f t="shared" si="93"/>
        <v>8.4674828408784847E-2</v>
      </c>
      <c r="K760" s="22">
        <f t="shared" si="94"/>
        <v>0.70035288516436722</v>
      </c>
      <c r="L760" s="22">
        <f t="shared" si="95"/>
        <v>7.8131463725335235E-2</v>
      </c>
      <c r="M760" s="22">
        <f t="shared" si="96"/>
        <v>0.13684082270151271</v>
      </c>
      <c r="N760" s="23">
        <f>SUM((J760-AandeelFiets)^2,(K760-AandeelAuto)^2,(L760-AandeelBus)^2,(M760-AandeelTrein)^2)</f>
        <v>3.2175696807245378E-2</v>
      </c>
      <c r="O760" s="58" t="str">
        <f>IF($N760=LeastSquares,B760,"")</f>
        <v/>
      </c>
      <c r="P760" s="58" t="str">
        <f>IF($N760=LeastSquares,C760,"")</f>
        <v/>
      </c>
      <c r="Q760" s="58" t="str">
        <f>IF($N760=LeastSquares,D760,"")</f>
        <v/>
      </c>
    </row>
    <row r="761" spans="1:17" x14ac:dyDescent="0.25">
      <c r="A761">
        <v>759</v>
      </c>
      <c r="B761" s="51">
        <f t="shared" si="89"/>
        <v>7</v>
      </c>
      <c r="C761" s="51">
        <f t="shared" si="90"/>
        <v>5</v>
      </c>
      <c r="D761" s="51">
        <f t="shared" si="91"/>
        <v>9</v>
      </c>
      <c r="E761" s="14">
        <f>Alfa*($B761*V$3+$C761*V$4+$D761*V$5)</f>
        <v>2.1</v>
      </c>
      <c r="F761" s="14">
        <f>Alfa*($B761*W$3+$C761*W$4+$D761*W$5)</f>
        <v>4.512765957446808</v>
      </c>
      <c r="G761" s="14">
        <f>Alfa*($B761*X$3+$C761*X$4+$D761*X$5)</f>
        <v>2.1395744680851063</v>
      </c>
      <c r="H761" s="14">
        <f>Alfa*($B761*Y$3+$C761*Y$4+$D761*Y$5)</f>
        <v>2.79</v>
      </c>
      <c r="I761" s="19">
        <f t="shared" si="92"/>
        <v>124.1166638427183</v>
      </c>
      <c r="J761" s="22">
        <f t="shared" si="93"/>
        <v>6.5794307224659954E-2</v>
      </c>
      <c r="K761" s="22">
        <f t="shared" si="94"/>
        <v>0.73458027060381614</v>
      </c>
      <c r="L761" s="22">
        <f t="shared" si="95"/>
        <v>6.8450289858751762E-2</v>
      </c>
      <c r="M761" s="22">
        <f t="shared" si="96"/>
        <v>0.13117513231277209</v>
      </c>
      <c r="N761" s="23">
        <f>SUM((J761-AandeelFiets)^2,(K761-AandeelAuto)^2,(L761-AandeelBus)^2,(M761-AandeelTrein)^2)</f>
        <v>4.8416948315799437E-2</v>
      </c>
      <c r="O761" s="58" t="str">
        <f>IF($N761=LeastSquares,B761,"")</f>
        <v/>
      </c>
      <c r="P761" s="58" t="str">
        <f>IF($N761=LeastSquares,C761,"")</f>
        <v/>
      </c>
      <c r="Q761" s="58" t="str">
        <f>IF($N761=LeastSquares,D761,"")</f>
        <v/>
      </c>
    </row>
    <row r="762" spans="1:17" x14ac:dyDescent="0.25">
      <c r="A762">
        <v>760</v>
      </c>
      <c r="B762" s="51">
        <f t="shared" si="89"/>
        <v>7</v>
      </c>
      <c r="C762" s="51">
        <f t="shared" si="90"/>
        <v>6</v>
      </c>
      <c r="D762" s="51">
        <f t="shared" si="91"/>
        <v>0</v>
      </c>
      <c r="E762" s="14">
        <f>Alfa*($B762*V$3+$C762*V$4+$D762*V$5)</f>
        <v>2.1</v>
      </c>
      <c r="F762" s="14">
        <f>Alfa*($B762*W$3+$C762*W$4+$D762*W$5)</f>
        <v>2.1127659574468085</v>
      </c>
      <c r="G762" s="14">
        <f>Alfa*($B762*X$3+$C762*X$4+$D762*X$5)</f>
        <v>1.1195744680851063</v>
      </c>
      <c r="H762" s="14">
        <f>Alfa*($B762*Y$3+$C762*Y$4+$D762*Y$5)</f>
        <v>1.0799999999999998</v>
      </c>
      <c r="I762" s="19">
        <f t="shared" si="92"/>
        <v>22.445486900907945</v>
      </c>
      <c r="J762" s="22">
        <f t="shared" si="93"/>
        <v>0.36382235540799612</v>
      </c>
      <c r="K762" s="22">
        <f t="shared" si="94"/>
        <v>0.36849666867670455</v>
      </c>
      <c r="L762" s="22">
        <f t="shared" si="95"/>
        <v>0.13648847543332449</v>
      </c>
      <c r="M762" s="22">
        <f t="shared" si="96"/>
        <v>0.13119250048197476</v>
      </c>
      <c r="N762" s="23">
        <f>SUM((J762-AandeelFiets)^2,(K762-AandeelAuto)^2,(L762-AandeelBus)^2,(M762-AandeelTrein)^2)</f>
        <v>7.1612306587953894E-2</v>
      </c>
      <c r="O762" s="58" t="str">
        <f>IF($N762=LeastSquares,B762,"")</f>
        <v/>
      </c>
      <c r="P762" s="58" t="str">
        <f>IF($N762=LeastSquares,C762,"")</f>
        <v/>
      </c>
      <c r="Q762" s="58" t="str">
        <f>IF($N762=LeastSquares,D762,"")</f>
        <v/>
      </c>
    </row>
    <row r="763" spans="1:17" x14ac:dyDescent="0.25">
      <c r="A763">
        <v>761</v>
      </c>
      <c r="B763" s="51">
        <f t="shared" si="89"/>
        <v>7</v>
      </c>
      <c r="C763" s="51">
        <f t="shared" si="90"/>
        <v>6</v>
      </c>
      <c r="D763" s="51">
        <f t="shared" si="91"/>
        <v>1</v>
      </c>
      <c r="E763" s="14">
        <f>Alfa*($B763*V$3+$C763*V$4+$D763*V$5)</f>
        <v>2.1</v>
      </c>
      <c r="F763" s="14">
        <f>Alfa*($B763*W$3+$C763*W$4+$D763*W$5)</f>
        <v>2.4127659574468083</v>
      </c>
      <c r="G763" s="14">
        <f>Alfa*($B763*X$3+$C763*X$4+$D763*X$5)</f>
        <v>1.2395744680851064</v>
      </c>
      <c r="H763" s="14">
        <f>Alfa*($B763*Y$3+$C763*Y$4+$D763*Y$5)</f>
        <v>1.2899999999999998</v>
      </c>
      <c r="I763" s="19">
        <f t="shared" si="92"/>
        <v>26.417899609492068</v>
      </c>
      <c r="J763" s="22">
        <f t="shared" si="93"/>
        <v>0.30911503311313632</v>
      </c>
      <c r="K763" s="22">
        <f t="shared" si="94"/>
        <v>0.42262254011252914</v>
      </c>
      <c r="L763" s="22">
        <f t="shared" si="95"/>
        <v>0.13075011090318436</v>
      </c>
      <c r="M763" s="22">
        <f t="shared" si="96"/>
        <v>0.1375123158711502</v>
      </c>
      <c r="N763" s="23">
        <f>SUM((J763-AandeelFiets)^2,(K763-AandeelAuto)^2,(L763-AandeelBus)^2,(M763-AandeelTrein)^2)</f>
        <v>3.6199270547362959E-2</v>
      </c>
      <c r="O763" s="58" t="str">
        <f>IF($N763=LeastSquares,B763,"")</f>
        <v/>
      </c>
      <c r="P763" s="58" t="str">
        <f>IF($N763=LeastSquares,C763,"")</f>
        <v/>
      </c>
      <c r="Q763" s="58" t="str">
        <f>IF($N763=LeastSquares,D763,"")</f>
        <v/>
      </c>
    </row>
    <row r="764" spans="1:17" x14ac:dyDescent="0.25">
      <c r="A764">
        <v>762</v>
      </c>
      <c r="B764" s="51">
        <f t="shared" si="89"/>
        <v>7</v>
      </c>
      <c r="C764" s="51">
        <f t="shared" si="90"/>
        <v>6</v>
      </c>
      <c r="D764" s="51">
        <f t="shared" si="91"/>
        <v>2</v>
      </c>
      <c r="E764" s="14">
        <f>Alfa*($B764*V$3+$C764*V$4+$D764*V$5)</f>
        <v>2.1</v>
      </c>
      <c r="F764" s="14">
        <f>Alfa*($B764*W$3+$C764*W$4+$D764*W$5)</f>
        <v>2.7127659574468082</v>
      </c>
      <c r="G764" s="14">
        <f>Alfa*($B764*X$3+$C764*X$4+$D764*X$5)</f>
        <v>1.3595744680851065</v>
      </c>
      <c r="H764" s="14">
        <f>Alfa*($B764*Y$3+$C764*Y$4+$D764*Y$5)</f>
        <v>1.5</v>
      </c>
      <c r="I764" s="19">
        <f t="shared" si="92"/>
        <v>31.613298078149995</v>
      </c>
      <c r="J764" s="22">
        <f t="shared" si="93"/>
        <v>0.25831439327780298</v>
      </c>
      <c r="K764" s="22">
        <f t="shared" si="94"/>
        <v>0.47672670399915629</v>
      </c>
      <c r="L764" s="22">
        <f t="shared" si="95"/>
        <v>0.12319295792161399</v>
      </c>
      <c r="M764" s="22">
        <f t="shared" si="96"/>
        <v>0.14176594480142682</v>
      </c>
      <c r="N764" s="23">
        <f>SUM((J764-AandeelFiets)^2,(K764-AandeelAuto)^2,(L764-AandeelBus)^2,(M764-AandeelTrein)^2)</f>
        <v>1.3511083716127522E-2</v>
      </c>
      <c r="O764" s="58" t="str">
        <f>IF($N764=LeastSquares,B764,"")</f>
        <v/>
      </c>
      <c r="P764" s="58" t="str">
        <f>IF($N764=LeastSquares,C764,"")</f>
        <v/>
      </c>
      <c r="Q764" s="58" t="str">
        <f>IF($N764=LeastSquares,D764,"")</f>
        <v/>
      </c>
    </row>
    <row r="765" spans="1:17" x14ac:dyDescent="0.25">
      <c r="A765">
        <v>763</v>
      </c>
      <c r="B765" s="51">
        <f t="shared" si="89"/>
        <v>7</v>
      </c>
      <c r="C765" s="51">
        <f t="shared" si="90"/>
        <v>6</v>
      </c>
      <c r="D765" s="51">
        <f t="shared" si="91"/>
        <v>3</v>
      </c>
      <c r="E765" s="14">
        <f>Alfa*($B765*V$3+$C765*V$4+$D765*V$5)</f>
        <v>2.1</v>
      </c>
      <c r="F765" s="14">
        <f>Alfa*($B765*W$3+$C765*W$4+$D765*W$5)</f>
        <v>3.0127659574468084</v>
      </c>
      <c r="G765" s="14">
        <f>Alfa*($B765*X$3+$C765*X$4+$D765*X$5)</f>
        <v>1.4795744680851064</v>
      </c>
      <c r="H765" s="14">
        <f>Alfa*($B765*Y$3+$C765*Y$4+$D765*Y$5)</f>
        <v>1.7099999999999997</v>
      </c>
      <c r="I765" s="19">
        <f t="shared" si="92"/>
        <v>38.429799816523847</v>
      </c>
      <c r="J765" s="22">
        <f t="shared" si="93"/>
        <v>0.21249577025005487</v>
      </c>
      <c r="K765" s="22">
        <f t="shared" si="94"/>
        <v>0.52937022267752298</v>
      </c>
      <c r="L765" s="22">
        <f t="shared" si="95"/>
        <v>0.11426228502284011</v>
      </c>
      <c r="M765" s="22">
        <f t="shared" si="96"/>
        <v>0.14387172204958215</v>
      </c>
      <c r="N765" s="23">
        <f>SUM((J765-AandeelFiets)^2,(K765-AandeelAuto)^2,(L765-AandeelBus)^2,(M765-AandeelTrein)^2)</f>
        <v>2.5245209243254926E-3</v>
      </c>
      <c r="O765" s="58" t="str">
        <f>IF($N765=LeastSquares,B765,"")</f>
        <v/>
      </c>
      <c r="P765" s="58" t="str">
        <f>IF($N765=LeastSquares,C765,"")</f>
        <v/>
      </c>
      <c r="Q765" s="58" t="str">
        <f>IF($N765=LeastSquares,D765,"")</f>
        <v/>
      </c>
    </row>
    <row r="766" spans="1:17" x14ac:dyDescent="0.25">
      <c r="A766">
        <v>764</v>
      </c>
      <c r="B766" s="51">
        <f t="shared" si="89"/>
        <v>7</v>
      </c>
      <c r="C766" s="51">
        <f t="shared" si="90"/>
        <v>6</v>
      </c>
      <c r="D766" s="51">
        <f t="shared" si="91"/>
        <v>4</v>
      </c>
      <c r="E766" s="14">
        <f>Alfa*($B766*V$3+$C766*V$4+$D766*V$5)</f>
        <v>2.1</v>
      </c>
      <c r="F766" s="14">
        <f>Alfa*($B766*W$3+$C766*W$4+$D766*W$5)</f>
        <v>3.3127659574468082</v>
      </c>
      <c r="G766" s="14">
        <f>Alfa*($B766*X$3+$C766*X$4+$D766*X$5)</f>
        <v>1.5995744680851065</v>
      </c>
      <c r="H766" s="14">
        <f>Alfa*($B766*Y$3+$C766*Y$4+$D766*Y$5)</f>
        <v>1.9199999999999997</v>
      </c>
      <c r="I766" s="19">
        <f t="shared" si="92"/>
        <v>47.39902999677588</v>
      </c>
      <c r="J766" s="22">
        <f t="shared" si="93"/>
        <v>0.17228559135330662</v>
      </c>
      <c r="K766" s="22">
        <f t="shared" si="94"/>
        <v>0.57935735008469225</v>
      </c>
      <c r="L766" s="22">
        <f t="shared" si="95"/>
        <v>0.10445203624920887</v>
      </c>
      <c r="M766" s="22">
        <f t="shared" si="96"/>
        <v>0.14390502231279237</v>
      </c>
      <c r="N766" s="23">
        <f>SUM((J766-AandeelFiets)^2,(K766-AandeelAuto)^2,(L766-AandeelBus)^2,(M766-AandeelTrein)^2)</f>
        <v>1.3678654153771108E-3</v>
      </c>
      <c r="O766" s="58" t="str">
        <f>IF($N766=LeastSquares,B766,"")</f>
        <v/>
      </c>
      <c r="P766" s="58" t="str">
        <f>IF($N766=LeastSquares,C766,"")</f>
        <v/>
      </c>
      <c r="Q766" s="58" t="str">
        <f>IF($N766=LeastSquares,D766,"")</f>
        <v/>
      </c>
    </row>
    <row r="767" spans="1:17" x14ac:dyDescent="0.25">
      <c r="A767">
        <v>765</v>
      </c>
      <c r="B767" s="51">
        <f t="shared" si="89"/>
        <v>7</v>
      </c>
      <c r="C767" s="51">
        <f t="shared" si="90"/>
        <v>6</v>
      </c>
      <c r="D767" s="51">
        <f t="shared" si="91"/>
        <v>5</v>
      </c>
      <c r="E767" s="14">
        <f>Alfa*($B767*V$3+$C767*V$4+$D767*V$5)</f>
        <v>2.1</v>
      </c>
      <c r="F767" s="14">
        <f>Alfa*($B767*W$3+$C767*W$4+$D767*W$5)</f>
        <v>3.6127659574468081</v>
      </c>
      <c r="G767" s="14">
        <f>Alfa*($B767*X$3+$C767*X$4+$D767*X$5)</f>
        <v>1.7195744680851066</v>
      </c>
      <c r="H767" s="14">
        <f>Alfa*($B767*Y$3+$C767*Y$4+$D767*Y$5)</f>
        <v>2.13</v>
      </c>
      <c r="I767" s="19">
        <f t="shared" si="92"/>
        <v>59.231630177859323</v>
      </c>
      <c r="J767" s="22">
        <f t="shared" si="93"/>
        <v>0.13786839713927293</v>
      </c>
      <c r="K767" s="22">
        <f t="shared" si="94"/>
        <v>0.62582172342402487</v>
      </c>
      <c r="L767" s="22">
        <f t="shared" si="95"/>
        <v>9.4242764515634389E-2</v>
      </c>
      <c r="M767" s="22">
        <f t="shared" si="96"/>
        <v>0.14206711492106783</v>
      </c>
      <c r="N767" s="23">
        <f>SUM((J767-AandeelFiets)^2,(K767-AandeelAuto)^2,(L767-AandeelBus)^2,(M767-AandeelTrein)^2)</f>
        <v>7.7663971924400478E-3</v>
      </c>
      <c r="O767" s="58" t="str">
        <f>IF($N767=LeastSquares,B767,"")</f>
        <v/>
      </c>
      <c r="P767" s="58" t="str">
        <f>IF($N767=LeastSquares,C767,"")</f>
        <v/>
      </c>
      <c r="Q767" s="58" t="str">
        <f>IF($N767=LeastSquares,D767,"")</f>
        <v/>
      </c>
    </row>
    <row r="768" spans="1:17" x14ac:dyDescent="0.25">
      <c r="A768">
        <v>766</v>
      </c>
      <c r="B768" s="51">
        <f t="shared" si="89"/>
        <v>7</v>
      </c>
      <c r="C768" s="51">
        <f t="shared" si="90"/>
        <v>6</v>
      </c>
      <c r="D768" s="51">
        <f t="shared" si="91"/>
        <v>6</v>
      </c>
      <c r="E768" s="14">
        <f>Alfa*($B768*V$3+$C768*V$4+$D768*V$5)</f>
        <v>2.1</v>
      </c>
      <c r="F768" s="14">
        <f>Alfa*($B768*W$3+$C768*W$4+$D768*W$5)</f>
        <v>3.9127659574468083</v>
      </c>
      <c r="G768" s="14">
        <f>Alfa*($B768*X$3+$C768*X$4+$D768*X$5)</f>
        <v>1.8395744680851065</v>
      </c>
      <c r="H768" s="14">
        <f>Alfa*($B768*Y$3+$C768*Y$4+$D768*Y$5)</f>
        <v>2.3399999999999994</v>
      </c>
      <c r="I768" s="19">
        <f t="shared" si="92"/>
        <v>74.878427332136042</v>
      </c>
      <c r="J768" s="22">
        <f t="shared" si="93"/>
        <v>0.10905904682459758</v>
      </c>
      <c r="K768" s="22">
        <f t="shared" si="94"/>
        <v>0.66824535699508447</v>
      </c>
      <c r="L768" s="22">
        <f t="shared" si="95"/>
        <v>8.4054375569686077E-2</v>
      </c>
      <c r="M768" s="22">
        <f t="shared" si="96"/>
        <v>0.13864122061063186</v>
      </c>
      <c r="N768" s="23">
        <f>SUM((J768-AandeelFiets)^2,(K768-AandeelAuto)^2,(L768-AandeelBus)^2,(M768-AandeelTrein)^2)</f>
        <v>1.9444049597510428E-2</v>
      </c>
      <c r="O768" s="58" t="str">
        <f>IF($N768=LeastSquares,B768,"")</f>
        <v/>
      </c>
      <c r="P768" s="58" t="str">
        <f>IF($N768=LeastSquares,C768,"")</f>
        <v/>
      </c>
      <c r="Q768" s="58" t="str">
        <f>IF($N768=LeastSquares,D768,"")</f>
        <v/>
      </c>
    </row>
    <row r="769" spans="1:17" x14ac:dyDescent="0.25">
      <c r="A769">
        <v>767</v>
      </c>
      <c r="B769" s="51">
        <f t="shared" si="89"/>
        <v>7</v>
      </c>
      <c r="C769" s="51">
        <f t="shared" si="90"/>
        <v>6</v>
      </c>
      <c r="D769" s="51">
        <f t="shared" si="91"/>
        <v>7</v>
      </c>
      <c r="E769" s="14">
        <f>Alfa*($B769*V$3+$C769*V$4+$D769*V$5)</f>
        <v>2.1</v>
      </c>
      <c r="F769" s="14">
        <f>Alfa*($B769*W$3+$C769*W$4+$D769*W$5)</f>
        <v>4.2127659574468082</v>
      </c>
      <c r="G769" s="14">
        <f>Alfa*($B769*X$3+$C769*X$4+$D769*X$5)</f>
        <v>1.9595744680851064</v>
      </c>
      <c r="H769" s="14">
        <f>Alfa*($B769*Y$3+$C769*Y$4+$D769*Y$5)</f>
        <v>2.5499999999999998</v>
      </c>
      <c r="I769" s="19">
        <f t="shared" si="92"/>
        <v>95.612683439832566</v>
      </c>
      <c r="J769" s="22">
        <f t="shared" si="93"/>
        <v>8.540885600921852E-2</v>
      </c>
      <c r="K769" s="22">
        <f t="shared" si="94"/>
        <v>0.70642409141792095</v>
      </c>
      <c r="L769" s="22">
        <f t="shared" si="95"/>
        <v>7.4219302944827856E-2</v>
      </c>
      <c r="M769" s="22">
        <f t="shared" si="96"/>
        <v>0.13394774962803258</v>
      </c>
      <c r="N769" s="23">
        <f>SUM((J769-AandeelFiets)^2,(K769-AandeelAuto)^2,(L769-AandeelBus)^2,(M769-AandeelTrein)^2)</f>
        <v>3.4398749989892327E-2</v>
      </c>
      <c r="O769" s="58" t="str">
        <f>IF($N769=LeastSquares,B769,"")</f>
        <v/>
      </c>
      <c r="P769" s="58" t="str">
        <f>IF($N769=LeastSquares,C769,"")</f>
        <v/>
      </c>
      <c r="Q769" s="58" t="str">
        <f>IF($N769=LeastSquares,D769,"")</f>
        <v/>
      </c>
    </row>
    <row r="770" spans="1:17" x14ac:dyDescent="0.25">
      <c r="A770">
        <v>768</v>
      </c>
      <c r="B770" s="51">
        <f t="shared" si="89"/>
        <v>7</v>
      </c>
      <c r="C770" s="51">
        <f t="shared" si="90"/>
        <v>6</v>
      </c>
      <c r="D770" s="51">
        <f t="shared" si="91"/>
        <v>8</v>
      </c>
      <c r="E770" s="14">
        <f>Alfa*($B770*V$3+$C770*V$4+$D770*V$5)</f>
        <v>2.1</v>
      </c>
      <c r="F770" s="14">
        <f>Alfa*($B770*W$3+$C770*W$4+$D770*W$5)</f>
        <v>4.512765957446808</v>
      </c>
      <c r="G770" s="14">
        <f>Alfa*($B770*X$3+$C770*X$4+$D770*X$5)</f>
        <v>2.0795744680851063</v>
      </c>
      <c r="H770" s="14">
        <f>Alfa*($B770*Y$3+$C770*Y$4+$D770*Y$5)</f>
        <v>2.76</v>
      </c>
      <c r="I770" s="19">
        <f t="shared" si="92"/>
        <v>123.14072885477795</v>
      </c>
      <c r="J770" s="22">
        <f t="shared" si="93"/>
        <v>6.6315750998990439E-2</v>
      </c>
      <c r="K770" s="22">
        <f t="shared" si="94"/>
        <v>0.74040208597067503</v>
      </c>
      <c r="L770" s="22">
        <f t="shared" si="95"/>
        <v>6.4974956347373977E-2</v>
      </c>
      <c r="M770" s="22">
        <f t="shared" si="96"/>
        <v>0.12830720668296053</v>
      </c>
      <c r="N770" s="23">
        <f>SUM((J770-AandeelFiets)^2,(K770-AandeelAuto)^2,(L770-AandeelBus)^2,(M770-AandeelTrein)^2)</f>
        <v>5.1035566410097634E-2</v>
      </c>
      <c r="O770" s="58" t="str">
        <f>IF($N770=LeastSquares,B770,"")</f>
        <v/>
      </c>
      <c r="P770" s="58" t="str">
        <f>IF($N770=LeastSquares,C770,"")</f>
        <v/>
      </c>
      <c r="Q770" s="58" t="str">
        <f>IF($N770=LeastSquares,D770,"")</f>
        <v/>
      </c>
    </row>
    <row r="771" spans="1:17" x14ac:dyDescent="0.25">
      <c r="A771">
        <v>769</v>
      </c>
      <c r="B771" s="51">
        <f t="shared" ref="B771:B834" si="97">INT(A771/100)</f>
        <v>7</v>
      </c>
      <c r="C771" s="51">
        <f t="shared" ref="C771:C834" si="98">INT((A771-100*B771)/10)</f>
        <v>6</v>
      </c>
      <c r="D771" s="51">
        <f t="shared" ref="D771:D834" si="99">A771-100*B771-10*C771</f>
        <v>9</v>
      </c>
      <c r="E771" s="14">
        <f>Alfa*($B771*V$3+$C771*V$4+$D771*V$5)</f>
        <v>2.1</v>
      </c>
      <c r="F771" s="14">
        <f>Alfa*($B771*W$3+$C771*W$4+$D771*W$5)</f>
        <v>4.8127659574468078</v>
      </c>
      <c r="G771" s="14">
        <f>Alfa*($B771*X$3+$C771*X$4+$D771*X$5)</f>
        <v>2.1995744680851064</v>
      </c>
      <c r="H771" s="14">
        <f>Alfa*($B771*Y$3+$C771*Y$4+$D771*Y$5)</f>
        <v>2.9699999999999993</v>
      </c>
      <c r="I771" s="19">
        <f t="shared" ref="I771:I834" si="100">EXP(E771)+EXP(F771)+EXP(G771)+EXP(H771)</f>
        <v>159.75082125598712</v>
      </c>
      <c r="J771" s="22">
        <f t="shared" ref="J771:J834" si="101">EXP(E771)/$I771</f>
        <v>5.1118171714948861E-2</v>
      </c>
      <c r="K771" s="22">
        <f t="shared" ref="K771:K834" si="102">EXP(F771)/$I771</f>
        <v>0.77039702766236018</v>
      </c>
      <c r="L771" s="22">
        <f t="shared" ref="L771:L834" si="103">EXP(G771)/$I771</f>
        <v>5.6470281743962049E-2</v>
      </c>
      <c r="M771" s="22">
        <f t="shared" ref="M771:M834" si="104">EXP(H771)/$I771</f>
        <v>0.12201451887872901</v>
      </c>
      <c r="N771" s="23">
        <f>SUM((J771-AandeelFiets)^2,(K771-AandeelAuto)^2,(L771-AandeelBus)^2,(M771-AandeelTrein)^2)</f>
        <v>6.8186660776505509E-2</v>
      </c>
      <c r="O771" s="58" t="str">
        <f>IF($N771=LeastSquares,B771,"")</f>
        <v/>
      </c>
      <c r="P771" s="58" t="str">
        <f>IF($N771=LeastSquares,C771,"")</f>
        <v/>
      </c>
      <c r="Q771" s="58" t="str">
        <f>IF($N771=LeastSquares,D771,"")</f>
        <v/>
      </c>
    </row>
    <row r="772" spans="1:17" x14ac:dyDescent="0.25">
      <c r="A772">
        <v>770</v>
      </c>
      <c r="B772" s="51">
        <f t="shared" si="97"/>
        <v>7</v>
      </c>
      <c r="C772" s="51">
        <f t="shared" si="98"/>
        <v>7</v>
      </c>
      <c r="D772" s="51">
        <f t="shared" si="99"/>
        <v>0</v>
      </c>
      <c r="E772" s="14">
        <f>Alfa*($B772*V$3+$C772*V$4+$D772*V$5)</f>
        <v>2.1</v>
      </c>
      <c r="F772" s="14">
        <f>Alfa*($B772*W$3+$C772*W$4+$D772*W$5)</f>
        <v>2.4127659574468083</v>
      </c>
      <c r="G772" s="14">
        <f>Alfa*($B772*X$3+$C772*X$4+$D772*X$5)</f>
        <v>1.1795744680851064</v>
      </c>
      <c r="H772" s="14">
        <f>Alfa*($B772*Y$3+$C772*Y$4+$D772*Y$5)</f>
        <v>1.26</v>
      </c>
      <c r="I772" s="19">
        <f t="shared" si="100"/>
        <v>26.109380894742731</v>
      </c>
      <c r="J772" s="22">
        <f t="shared" si="101"/>
        <v>0.31276765793446887</v>
      </c>
      <c r="K772" s="22">
        <f t="shared" si="102"/>
        <v>0.42761641428462305</v>
      </c>
      <c r="L772" s="22">
        <f t="shared" si="103"/>
        <v>0.12459083846233135</v>
      </c>
      <c r="M772" s="22">
        <f t="shared" si="104"/>
        <v>0.1350250893185769</v>
      </c>
      <c r="N772" s="23">
        <f>SUM((J772-AandeelFiets)^2,(K772-AandeelAuto)^2,(L772-AandeelBus)^2,(M772-AandeelTrein)^2)</f>
        <v>3.6005168165978818E-2</v>
      </c>
      <c r="O772" s="58" t="str">
        <f>IF($N772=LeastSquares,B772,"")</f>
        <v/>
      </c>
      <c r="P772" s="58" t="str">
        <f>IF($N772=LeastSquares,C772,"")</f>
        <v/>
      </c>
      <c r="Q772" s="58" t="str">
        <f>IF($N772=LeastSquares,D772,"")</f>
        <v/>
      </c>
    </row>
    <row r="773" spans="1:17" x14ac:dyDescent="0.25">
      <c r="A773">
        <v>771</v>
      </c>
      <c r="B773" s="51">
        <f t="shared" si="97"/>
        <v>7</v>
      </c>
      <c r="C773" s="51">
        <f t="shared" si="98"/>
        <v>7</v>
      </c>
      <c r="D773" s="51">
        <f t="shared" si="99"/>
        <v>1</v>
      </c>
      <c r="E773" s="14">
        <f>Alfa*($B773*V$3+$C773*V$4+$D773*V$5)</f>
        <v>2.1</v>
      </c>
      <c r="F773" s="14">
        <f>Alfa*($B773*W$3+$C773*W$4+$D773*W$5)</f>
        <v>2.7127659574468082</v>
      </c>
      <c r="G773" s="14">
        <f>Alfa*($B773*X$3+$C773*X$4+$D773*X$5)</f>
        <v>1.2995744680851065</v>
      </c>
      <c r="H773" s="14">
        <f>Alfa*($B773*Y$3+$C773*Y$4+$D773*Y$5)</f>
        <v>1.47</v>
      </c>
      <c r="I773" s="19">
        <f t="shared" si="100"/>
        <v>31.254044045917915</v>
      </c>
      <c r="J773" s="22">
        <f t="shared" si="101"/>
        <v>0.26128362462694593</v>
      </c>
      <c r="K773" s="22">
        <f t="shared" si="102"/>
        <v>0.48220650656271524</v>
      </c>
      <c r="L773" s="22">
        <f t="shared" si="103"/>
        <v>0.11735235259666353</v>
      </c>
      <c r="M773" s="22">
        <f t="shared" si="104"/>
        <v>0.1391575162136752</v>
      </c>
      <c r="N773" s="23">
        <f>SUM((J773-AandeelFiets)^2,(K773-AandeelAuto)^2,(L773-AandeelBus)^2,(M773-AandeelTrein)^2)</f>
        <v>1.3370077044619949E-2</v>
      </c>
      <c r="O773" s="58" t="str">
        <f>IF($N773=LeastSquares,B773,"")</f>
        <v/>
      </c>
      <c r="P773" s="58" t="str">
        <f>IF($N773=LeastSquares,C773,"")</f>
        <v/>
      </c>
      <c r="Q773" s="58" t="str">
        <f>IF($N773=LeastSquares,D773,"")</f>
        <v/>
      </c>
    </row>
    <row r="774" spans="1:17" x14ac:dyDescent="0.25">
      <c r="A774">
        <v>772</v>
      </c>
      <c r="B774" s="51">
        <f t="shared" si="97"/>
        <v>7</v>
      </c>
      <c r="C774" s="51">
        <f t="shared" si="98"/>
        <v>7</v>
      </c>
      <c r="D774" s="51">
        <f t="shared" si="99"/>
        <v>2</v>
      </c>
      <c r="E774" s="14">
        <f>Alfa*($B774*V$3+$C774*V$4+$D774*V$5)</f>
        <v>2.1</v>
      </c>
      <c r="F774" s="14">
        <f>Alfa*($B774*W$3+$C774*W$4+$D774*W$5)</f>
        <v>3.0127659574468084</v>
      </c>
      <c r="G774" s="14">
        <f>Alfa*($B774*X$3+$C774*X$4+$D774*X$5)</f>
        <v>1.4195744680851063</v>
      </c>
      <c r="H774" s="14">
        <f>Alfa*($B774*Y$3+$C774*Y$4+$D774*Y$5)</f>
        <v>1.68</v>
      </c>
      <c r="I774" s="19">
        <f t="shared" si="100"/>
        <v>38.010677908000204</v>
      </c>
      <c r="J774" s="22">
        <f t="shared" si="101"/>
        <v>0.21483883903183157</v>
      </c>
      <c r="K774" s="22">
        <f t="shared" si="102"/>
        <v>0.53520728400490047</v>
      </c>
      <c r="L774" s="22">
        <f t="shared" si="103"/>
        <v>0.10879470100464404</v>
      </c>
      <c r="M774" s="22">
        <f t="shared" si="104"/>
        <v>0.14115917595862379</v>
      </c>
      <c r="N774" s="23">
        <f>SUM((J774-AandeelFiets)^2,(K774-AandeelAuto)^2,(L774-AandeelBus)^2,(M774-AandeelTrein)^2)</f>
        <v>2.7098813083675979E-3</v>
      </c>
      <c r="O774" s="58" t="str">
        <f>IF($N774=LeastSquares,B774,"")</f>
        <v/>
      </c>
      <c r="P774" s="58" t="str">
        <f>IF($N774=LeastSquares,C774,"")</f>
        <v/>
      </c>
      <c r="Q774" s="58" t="str">
        <f>IF($N774=LeastSquares,D774,"")</f>
        <v/>
      </c>
    </row>
    <row r="775" spans="1:17" x14ac:dyDescent="0.25">
      <c r="A775">
        <v>773</v>
      </c>
      <c r="B775" s="51">
        <f t="shared" si="97"/>
        <v>7</v>
      </c>
      <c r="C775" s="51">
        <f t="shared" si="98"/>
        <v>7</v>
      </c>
      <c r="D775" s="51">
        <f t="shared" si="99"/>
        <v>3</v>
      </c>
      <c r="E775" s="14">
        <f>Alfa*($B775*V$3+$C775*V$4+$D775*V$5)</f>
        <v>2.1</v>
      </c>
      <c r="F775" s="14">
        <f>Alfa*($B775*W$3+$C775*W$4+$D775*W$5)</f>
        <v>3.3127659574468082</v>
      </c>
      <c r="G775" s="14">
        <f>Alfa*($B775*X$3+$C775*X$4+$D775*X$5)</f>
        <v>1.5395744680851065</v>
      </c>
      <c r="H775" s="14">
        <f>Alfa*($B775*Y$3+$C775*Y$4+$D775*Y$5)</f>
        <v>1.89</v>
      </c>
      <c r="I775" s="19">
        <f t="shared" si="100"/>
        <v>46.909120770351628</v>
      </c>
      <c r="J775" s="22">
        <f t="shared" si="101"/>
        <v>0.17408490669748358</v>
      </c>
      <c r="K775" s="22">
        <f t="shared" si="102"/>
        <v>0.5854080393012463</v>
      </c>
      <c r="L775" s="22">
        <f t="shared" si="103"/>
        <v>9.9396571171100082E-2</v>
      </c>
      <c r="M775" s="22">
        <f t="shared" si="104"/>
        <v>0.14111048283017005</v>
      </c>
      <c r="N775" s="23">
        <f>SUM((J775-AandeelFiets)^2,(K775-AandeelAuto)^2,(L775-AandeelBus)^2,(M775-AandeelTrein)^2)</f>
        <v>2.0517308483025869E-3</v>
      </c>
      <c r="O775" s="58" t="str">
        <f>IF($N775=LeastSquares,B775,"")</f>
        <v/>
      </c>
      <c r="P775" s="58" t="str">
        <f>IF($N775=LeastSquares,C775,"")</f>
        <v/>
      </c>
      <c r="Q775" s="58" t="str">
        <f>IF($N775=LeastSquares,D775,"")</f>
        <v/>
      </c>
    </row>
    <row r="776" spans="1:17" x14ac:dyDescent="0.25">
      <c r="A776">
        <v>774</v>
      </c>
      <c r="B776" s="51">
        <f t="shared" si="97"/>
        <v>7</v>
      </c>
      <c r="C776" s="51">
        <f t="shared" si="98"/>
        <v>7</v>
      </c>
      <c r="D776" s="51">
        <f t="shared" si="99"/>
        <v>4</v>
      </c>
      <c r="E776" s="14">
        <f>Alfa*($B776*V$3+$C776*V$4+$D776*V$5)</f>
        <v>2.1</v>
      </c>
      <c r="F776" s="14">
        <f>Alfa*($B776*W$3+$C776*W$4+$D776*W$5)</f>
        <v>3.6127659574468081</v>
      </c>
      <c r="G776" s="14">
        <f>Alfa*($B776*X$3+$C776*X$4+$D776*X$5)</f>
        <v>1.6595744680851061</v>
      </c>
      <c r="H776" s="14">
        <f>Alfa*($B776*Y$3+$C776*Y$4+$D776*Y$5)</f>
        <v>2.1</v>
      </c>
      <c r="I776" s="19">
        <f t="shared" si="100"/>
        <v>58.657854020193604</v>
      </c>
      <c r="J776" s="22">
        <f t="shared" si="101"/>
        <v>0.13921699061401666</v>
      </c>
      <c r="K776" s="22">
        <f t="shared" si="102"/>
        <v>0.63194335180351446</v>
      </c>
      <c r="L776" s="22">
        <f t="shared" si="103"/>
        <v>8.9622666968452239E-2</v>
      </c>
      <c r="M776" s="22">
        <f t="shared" si="104"/>
        <v>0.13921699061401666</v>
      </c>
      <c r="N776" s="23">
        <f>SUM((J776-AandeelFiets)^2,(K776-AandeelAuto)^2,(L776-AandeelBus)^2,(M776-AandeelTrein)^2)</f>
        <v>9.0170224128995006E-3</v>
      </c>
      <c r="O776" s="58" t="str">
        <f>IF($N776=LeastSquares,B776,"")</f>
        <v/>
      </c>
      <c r="P776" s="58" t="str">
        <f>IF($N776=LeastSquares,C776,"")</f>
        <v/>
      </c>
      <c r="Q776" s="58" t="str">
        <f>IF($N776=LeastSquares,D776,"")</f>
        <v/>
      </c>
    </row>
    <row r="777" spans="1:17" x14ac:dyDescent="0.25">
      <c r="A777">
        <v>775</v>
      </c>
      <c r="B777" s="51">
        <f t="shared" si="97"/>
        <v>7</v>
      </c>
      <c r="C777" s="51">
        <f t="shared" si="98"/>
        <v>7</v>
      </c>
      <c r="D777" s="51">
        <f t="shared" si="99"/>
        <v>5</v>
      </c>
      <c r="E777" s="14">
        <f>Alfa*($B777*V$3+$C777*V$4+$D777*V$5)</f>
        <v>2.1</v>
      </c>
      <c r="F777" s="14">
        <f>Alfa*($B777*W$3+$C777*W$4+$D777*W$5)</f>
        <v>3.9127659574468083</v>
      </c>
      <c r="G777" s="14">
        <f>Alfa*($B777*X$3+$C777*X$4+$D777*X$5)</f>
        <v>1.7795744680851062</v>
      </c>
      <c r="H777" s="14">
        <f>Alfa*($B777*Y$3+$C777*Y$4+$D777*Y$5)</f>
        <v>2.31</v>
      </c>
      <c r="I777" s="19">
        <f t="shared" si="100"/>
        <v>74.205089583614651</v>
      </c>
      <c r="J777" s="22">
        <f t="shared" si="101"/>
        <v>0.11004864974074281</v>
      </c>
      <c r="K777" s="22">
        <f t="shared" si="102"/>
        <v>0.67430902225933742</v>
      </c>
      <c r="L777" s="22">
        <f t="shared" si="103"/>
        <v>7.9877723286901056E-2</v>
      </c>
      <c r="M777" s="22">
        <f t="shared" si="104"/>
        <v>0.13576460471301874</v>
      </c>
      <c r="N777" s="23">
        <f>SUM((J777-AandeelFiets)^2,(K777-AandeelAuto)^2,(L777-AandeelBus)^2,(M777-AandeelTrein)^2)</f>
        <v>2.1244048886339285E-2</v>
      </c>
      <c r="O777" s="58" t="str">
        <f>IF($N777=LeastSquares,B777,"")</f>
        <v/>
      </c>
      <c r="P777" s="58" t="str">
        <f>IF($N777=LeastSquares,C777,"")</f>
        <v/>
      </c>
      <c r="Q777" s="58" t="str">
        <f>IF($N777=LeastSquares,D777,"")</f>
        <v/>
      </c>
    </row>
    <row r="778" spans="1:17" x14ac:dyDescent="0.25">
      <c r="A778">
        <v>776</v>
      </c>
      <c r="B778" s="51">
        <f t="shared" si="97"/>
        <v>7</v>
      </c>
      <c r="C778" s="51">
        <f t="shared" si="98"/>
        <v>7</v>
      </c>
      <c r="D778" s="51">
        <f t="shared" si="99"/>
        <v>6</v>
      </c>
      <c r="E778" s="14">
        <f>Alfa*($B778*V$3+$C778*V$4+$D778*V$5)</f>
        <v>2.1</v>
      </c>
      <c r="F778" s="14">
        <f>Alfa*($B778*W$3+$C778*W$4+$D778*W$5)</f>
        <v>4.2127659574468082</v>
      </c>
      <c r="G778" s="14">
        <f>Alfa*($B778*X$3+$C778*X$4+$D778*X$5)</f>
        <v>1.8995744680851063</v>
      </c>
      <c r="H778" s="14">
        <f>Alfa*($B778*Y$3+$C778*Y$4+$D778*Y$5)</f>
        <v>2.5199999999999996</v>
      </c>
      <c r="I778" s="19">
        <f t="shared" si="100"/>
        <v>94.820919589219045</v>
      </c>
      <c r="J778" s="22">
        <f t="shared" si="101"/>
        <v>8.6122028218508534E-2</v>
      </c>
      <c r="K778" s="22">
        <f t="shared" si="102"/>
        <v>0.71232280091378208</v>
      </c>
      <c r="L778" s="22">
        <f t="shared" si="103"/>
        <v>7.0480754827236369E-2</v>
      </c>
      <c r="M778" s="22">
        <f t="shared" si="104"/>
        <v>0.13107441604047304</v>
      </c>
      <c r="N778" s="23">
        <f>SUM((J778-AandeelFiets)^2,(K778-AandeelAuto)^2,(L778-AandeelBus)^2,(M778-AandeelTrein)^2)</f>
        <v>3.6673050896551915E-2</v>
      </c>
      <c r="O778" s="58" t="str">
        <f>IF($N778=LeastSquares,B778,"")</f>
        <v/>
      </c>
      <c r="P778" s="58" t="str">
        <f>IF($N778=LeastSquares,C778,"")</f>
        <v/>
      </c>
      <c r="Q778" s="58" t="str">
        <f>IF($N778=LeastSquares,D778,"")</f>
        <v/>
      </c>
    </row>
    <row r="779" spans="1:17" x14ac:dyDescent="0.25">
      <c r="A779">
        <v>777</v>
      </c>
      <c r="B779" s="51">
        <f t="shared" si="97"/>
        <v>7</v>
      </c>
      <c r="C779" s="51">
        <f t="shared" si="98"/>
        <v>7</v>
      </c>
      <c r="D779" s="51">
        <f t="shared" si="99"/>
        <v>7</v>
      </c>
      <c r="E779" s="14">
        <f>Alfa*($B779*V$3+$C779*V$4+$D779*V$5)</f>
        <v>2.1</v>
      </c>
      <c r="F779" s="14">
        <f>Alfa*($B779*W$3+$C779*W$4+$D779*W$5)</f>
        <v>4.512765957446808</v>
      </c>
      <c r="G779" s="14">
        <f>Alfa*($B779*X$3+$C779*X$4+$D779*X$5)</f>
        <v>2.0195744680851067</v>
      </c>
      <c r="H779" s="14">
        <f>Alfa*($B779*Y$3+$C779*Y$4+$D779*Y$5)</f>
        <v>2.73</v>
      </c>
      <c r="I779" s="19">
        <f t="shared" si="100"/>
        <v>122.20782726273293</v>
      </c>
      <c r="J779" s="22">
        <f t="shared" si="101"/>
        <v>6.6821987555766904E-2</v>
      </c>
      <c r="K779" s="22">
        <f t="shared" si="102"/>
        <v>0.74605411579745951</v>
      </c>
      <c r="L779" s="22">
        <f t="shared" si="103"/>
        <v>6.1658225884595311E-2</v>
      </c>
      <c r="M779" s="22">
        <f t="shared" si="104"/>
        <v>0.12546567076217821</v>
      </c>
      <c r="N779" s="23">
        <f>SUM((J779-AandeelFiets)^2,(K779-AandeelAuto)^2,(L779-AandeelBus)^2,(M779-AandeelTrein)^2)</f>
        <v>5.3679301075905135E-2</v>
      </c>
      <c r="O779" s="58" t="str">
        <f>IF($N779=LeastSquares,B779,"")</f>
        <v/>
      </c>
      <c r="P779" s="58" t="str">
        <f>IF($N779=LeastSquares,C779,"")</f>
        <v/>
      </c>
      <c r="Q779" s="58" t="str">
        <f>IF($N779=LeastSquares,D779,"")</f>
        <v/>
      </c>
    </row>
    <row r="780" spans="1:17" x14ac:dyDescent="0.25">
      <c r="A780">
        <v>778</v>
      </c>
      <c r="B780" s="51">
        <f t="shared" si="97"/>
        <v>7</v>
      </c>
      <c r="C780" s="51">
        <f t="shared" si="98"/>
        <v>7</v>
      </c>
      <c r="D780" s="51">
        <f t="shared" si="99"/>
        <v>8</v>
      </c>
      <c r="E780" s="14">
        <f>Alfa*($B780*V$3+$C780*V$4+$D780*V$5)</f>
        <v>2.1</v>
      </c>
      <c r="F780" s="14">
        <f>Alfa*($B780*W$3+$C780*W$4+$D780*W$5)</f>
        <v>4.8127659574468078</v>
      </c>
      <c r="G780" s="14">
        <f>Alfa*($B780*X$3+$C780*X$4+$D780*X$5)</f>
        <v>2.1395744680851063</v>
      </c>
      <c r="H780" s="14">
        <f>Alfa*($B780*Y$3+$C780*Y$4+$D780*Y$5)</f>
        <v>2.94</v>
      </c>
      <c r="I780" s="19">
        <f t="shared" si="100"/>
        <v>158.64939570339146</v>
      </c>
      <c r="J780" s="22">
        <f t="shared" si="101"/>
        <v>5.1473060306104164E-2</v>
      </c>
      <c r="K780" s="22">
        <f t="shared" si="102"/>
        <v>0.77574551933576985</v>
      </c>
      <c r="L780" s="22">
        <f t="shared" si="103"/>
        <v>5.3550923271204781E-2</v>
      </c>
      <c r="M780" s="22">
        <f t="shared" si="104"/>
        <v>0.11923049708692128</v>
      </c>
      <c r="N780" s="23">
        <f>SUM((J780-AandeelFiets)^2,(K780-AandeelAuto)^2,(L780-AandeelBus)^2,(M780-AandeelTrein)^2)</f>
        <v>7.1087307099265695E-2</v>
      </c>
      <c r="O780" s="58" t="str">
        <f>IF($N780=LeastSquares,B780,"")</f>
        <v/>
      </c>
      <c r="P780" s="58" t="str">
        <f>IF($N780=LeastSquares,C780,"")</f>
        <v/>
      </c>
      <c r="Q780" s="58" t="str">
        <f>IF($N780=LeastSquares,D780,"")</f>
        <v/>
      </c>
    </row>
    <row r="781" spans="1:17" x14ac:dyDescent="0.25">
      <c r="A781">
        <v>779</v>
      </c>
      <c r="B781" s="51">
        <f t="shared" si="97"/>
        <v>7</v>
      </c>
      <c r="C781" s="51">
        <f t="shared" si="98"/>
        <v>7</v>
      </c>
      <c r="D781" s="51">
        <f t="shared" si="99"/>
        <v>9</v>
      </c>
      <c r="E781" s="14">
        <f>Alfa*($B781*V$3+$C781*V$4+$D781*V$5)</f>
        <v>2.1</v>
      </c>
      <c r="F781" s="14">
        <f>Alfa*($B781*W$3+$C781*W$4+$D781*W$5)</f>
        <v>5.1127659574468085</v>
      </c>
      <c r="G781" s="14">
        <f>Alfa*($B781*X$3+$C781*X$4+$D781*X$5)</f>
        <v>2.259574468085106</v>
      </c>
      <c r="H781" s="14">
        <f>Alfa*($B781*Y$3+$C781*Y$4+$D781*Y$5)</f>
        <v>3.15</v>
      </c>
      <c r="I781" s="19">
        <f t="shared" si="100"/>
        <v>207.2104729599441</v>
      </c>
      <c r="J781" s="22">
        <f t="shared" si="101"/>
        <v>3.9410024965998006E-2</v>
      </c>
      <c r="K781" s="22">
        <f t="shared" si="102"/>
        <v>0.80174145625617166</v>
      </c>
      <c r="L781" s="22">
        <f t="shared" si="103"/>
        <v>4.6228416870848971E-2</v>
      </c>
      <c r="M781" s="22">
        <f t="shared" si="104"/>
        <v>0.11262010190698137</v>
      </c>
      <c r="N781" s="23">
        <f>SUM((J781-AandeelFiets)^2,(K781-AandeelAuto)^2,(L781-AandeelBus)^2,(M781-AandeelTrein)^2)</f>
        <v>8.8114603598045294E-2</v>
      </c>
      <c r="O781" s="58" t="str">
        <f>IF($N781=LeastSquares,B781,"")</f>
        <v/>
      </c>
      <c r="P781" s="58" t="str">
        <f>IF($N781=LeastSquares,C781,"")</f>
        <v/>
      </c>
      <c r="Q781" s="58" t="str">
        <f>IF($N781=LeastSquares,D781,"")</f>
        <v/>
      </c>
    </row>
    <row r="782" spans="1:17" x14ac:dyDescent="0.25">
      <c r="A782">
        <v>780</v>
      </c>
      <c r="B782" s="51">
        <f t="shared" si="97"/>
        <v>7</v>
      </c>
      <c r="C782" s="51">
        <f t="shared" si="98"/>
        <v>8</v>
      </c>
      <c r="D782" s="51">
        <f t="shared" si="99"/>
        <v>0</v>
      </c>
      <c r="E782" s="14">
        <f>Alfa*($B782*V$3+$C782*V$4+$D782*V$5)</f>
        <v>2.1</v>
      </c>
      <c r="F782" s="14">
        <f>Alfa*($B782*W$3+$C782*W$4+$D782*W$5)</f>
        <v>2.7127659574468082</v>
      </c>
      <c r="G782" s="14">
        <f>Alfa*($B782*X$3+$C782*X$4+$D782*X$5)</f>
        <v>1.2395744680851064</v>
      </c>
      <c r="H782" s="14">
        <f>Alfa*($B782*Y$3+$C782*Y$4+$D782*Y$5)</f>
        <v>1.44</v>
      </c>
      <c r="I782" s="19">
        <f t="shared" si="100"/>
        <v>30.911912428673794</v>
      </c>
      <c r="J782" s="22">
        <f t="shared" si="101"/>
        <v>0.26417549970129761</v>
      </c>
      <c r="K782" s="22">
        <f t="shared" si="102"/>
        <v>0.4875435458777887</v>
      </c>
      <c r="L782" s="22">
        <f t="shared" si="103"/>
        <v>0.11174149486028648</v>
      </c>
      <c r="M782" s="22">
        <f t="shared" si="104"/>
        <v>0.1365394595606271</v>
      </c>
      <c r="N782" s="23">
        <f>SUM((J782-AandeelFiets)^2,(K782-AandeelAuto)^2,(L782-AandeelBus)^2,(M782-AandeelTrein)^2)</f>
        <v>1.3388433270359119E-2</v>
      </c>
      <c r="O782" s="58" t="str">
        <f>IF($N782=LeastSquares,B782,"")</f>
        <v/>
      </c>
      <c r="P782" s="58" t="str">
        <f>IF($N782=LeastSquares,C782,"")</f>
        <v/>
      </c>
      <c r="Q782" s="58" t="str">
        <f>IF($N782=LeastSquares,D782,"")</f>
        <v/>
      </c>
    </row>
    <row r="783" spans="1:17" x14ac:dyDescent="0.25">
      <c r="A783">
        <v>781</v>
      </c>
      <c r="B783" s="51">
        <f t="shared" si="97"/>
        <v>7</v>
      </c>
      <c r="C783" s="51">
        <f t="shared" si="98"/>
        <v>8</v>
      </c>
      <c r="D783" s="51">
        <f t="shared" si="99"/>
        <v>1</v>
      </c>
      <c r="E783" s="14">
        <f>Alfa*($B783*V$3+$C783*V$4+$D783*V$5)</f>
        <v>2.1</v>
      </c>
      <c r="F783" s="14">
        <f>Alfa*($B783*W$3+$C783*W$4+$D783*W$5)</f>
        <v>3.0127659574468084</v>
      </c>
      <c r="G783" s="14">
        <f>Alfa*($B783*X$3+$C783*X$4+$D783*X$5)</f>
        <v>1.3595744680851065</v>
      </c>
      <c r="H783" s="14">
        <f>Alfa*($B783*Y$3+$C783*Y$4+$D783*Y$5)</f>
        <v>1.65</v>
      </c>
      <c r="I783" s="19">
        <f t="shared" si="100"/>
        <v>37.611277125978333</v>
      </c>
      <c r="J783" s="22">
        <f t="shared" si="101"/>
        <v>0.21712025053590189</v>
      </c>
      <c r="K783" s="22">
        <f t="shared" si="102"/>
        <v>0.54089074450158514</v>
      </c>
      <c r="L783" s="22">
        <f t="shared" si="103"/>
        <v>0.10354702093364954</v>
      </c>
      <c r="M783" s="22">
        <f t="shared" si="104"/>
        <v>0.13844198402886343</v>
      </c>
      <c r="N783" s="23">
        <f>SUM((J783-AandeelFiets)^2,(K783-AandeelAuto)^2,(L783-AandeelBus)^2,(M783-AandeelTrein)^2)</f>
        <v>3.0387451190711061E-3</v>
      </c>
      <c r="O783" s="58" t="str">
        <f>IF($N783=LeastSquares,B783,"")</f>
        <v/>
      </c>
      <c r="P783" s="58" t="str">
        <f>IF($N783=LeastSquares,C783,"")</f>
        <v/>
      </c>
      <c r="Q783" s="58" t="str">
        <f>IF($N783=LeastSquares,D783,"")</f>
        <v/>
      </c>
    </row>
    <row r="784" spans="1:17" x14ac:dyDescent="0.25">
      <c r="A784">
        <v>782</v>
      </c>
      <c r="B784" s="51">
        <f t="shared" si="97"/>
        <v>7</v>
      </c>
      <c r="C784" s="51">
        <f t="shared" si="98"/>
        <v>8</v>
      </c>
      <c r="D784" s="51">
        <f t="shared" si="99"/>
        <v>2</v>
      </c>
      <c r="E784" s="14">
        <f>Alfa*($B784*V$3+$C784*V$4+$D784*V$5)</f>
        <v>2.1</v>
      </c>
      <c r="F784" s="14">
        <f>Alfa*($B784*W$3+$C784*W$4+$D784*W$5)</f>
        <v>3.3127659574468082</v>
      </c>
      <c r="G784" s="14">
        <f>Alfa*($B784*X$3+$C784*X$4+$D784*X$5)</f>
        <v>1.4795744680851064</v>
      </c>
      <c r="H784" s="14">
        <f>Alfa*($B784*Y$3+$C784*Y$4+$D784*Y$5)</f>
        <v>1.8599999999999997</v>
      </c>
      <c r="I784" s="19">
        <f t="shared" si="100"/>
        <v>46.441959839520031</v>
      </c>
      <c r="J784" s="22">
        <f t="shared" si="101"/>
        <v>0.17583603148501512</v>
      </c>
      <c r="K784" s="22">
        <f t="shared" si="102"/>
        <v>0.59129667461080859</v>
      </c>
      <c r="L784" s="22">
        <f t="shared" si="103"/>
        <v>9.4549772558687892E-2</v>
      </c>
      <c r="M784" s="22">
        <f t="shared" si="104"/>
        <v>0.1383175213454885</v>
      </c>
      <c r="N784" s="23">
        <f>SUM((J784-AandeelFiets)^2,(K784-AandeelAuto)^2,(L784-AandeelBus)^2,(M784-AandeelTrein)^2)</f>
        <v>2.857318554822946E-3</v>
      </c>
      <c r="O784" s="58" t="str">
        <f>IF($N784=LeastSquares,B784,"")</f>
        <v/>
      </c>
      <c r="P784" s="58" t="str">
        <f>IF($N784=LeastSquares,C784,"")</f>
        <v/>
      </c>
      <c r="Q784" s="58" t="str">
        <f>IF($N784=LeastSquares,D784,"")</f>
        <v/>
      </c>
    </row>
    <row r="785" spans="1:17" x14ac:dyDescent="0.25">
      <c r="A785">
        <v>783</v>
      </c>
      <c r="B785" s="51">
        <f t="shared" si="97"/>
        <v>7</v>
      </c>
      <c r="C785" s="51">
        <f t="shared" si="98"/>
        <v>8</v>
      </c>
      <c r="D785" s="51">
        <f t="shared" si="99"/>
        <v>3</v>
      </c>
      <c r="E785" s="14">
        <f>Alfa*($B785*V$3+$C785*V$4+$D785*V$5)</f>
        <v>2.1</v>
      </c>
      <c r="F785" s="14">
        <f>Alfa*($B785*W$3+$C785*W$4+$D785*W$5)</f>
        <v>3.6127659574468081</v>
      </c>
      <c r="G785" s="14">
        <f>Alfa*($B785*X$3+$C785*X$4+$D785*X$5)</f>
        <v>1.5995744680851065</v>
      </c>
      <c r="H785" s="14">
        <f>Alfa*($B785*Y$3+$C785*Y$4+$D785*Y$5)</f>
        <v>2.0699999999999998</v>
      </c>
      <c r="I785" s="19">
        <f t="shared" si="100"/>
        <v>58.110359108940109</v>
      </c>
      <c r="J785" s="22">
        <f t="shared" si="101"/>
        <v>0.14052864304724819</v>
      </c>
      <c r="K785" s="22">
        <f t="shared" si="102"/>
        <v>0.63789729486320668</v>
      </c>
      <c r="L785" s="22">
        <f t="shared" si="103"/>
        <v>8.5198668108710546E-2</v>
      </c>
      <c r="M785" s="22">
        <f t="shared" si="104"/>
        <v>0.13637539398083456</v>
      </c>
      <c r="N785" s="23">
        <f>SUM((J785-AandeelFiets)^2,(K785-AandeelAuto)^2,(L785-AandeelBus)^2,(M785-AandeelTrein)^2)</f>
        <v>1.036375003587447E-2</v>
      </c>
      <c r="O785" s="58" t="str">
        <f>IF($N785=LeastSquares,B785,"")</f>
        <v/>
      </c>
      <c r="P785" s="58" t="str">
        <f>IF($N785=LeastSquares,C785,"")</f>
        <v/>
      </c>
      <c r="Q785" s="58" t="str">
        <f>IF($N785=LeastSquares,D785,"")</f>
        <v/>
      </c>
    </row>
    <row r="786" spans="1:17" x14ac:dyDescent="0.25">
      <c r="A786">
        <v>784</v>
      </c>
      <c r="B786" s="51">
        <f t="shared" si="97"/>
        <v>7</v>
      </c>
      <c r="C786" s="51">
        <f t="shared" si="98"/>
        <v>8</v>
      </c>
      <c r="D786" s="51">
        <f t="shared" si="99"/>
        <v>4</v>
      </c>
      <c r="E786" s="14">
        <f>Alfa*($B786*V$3+$C786*V$4+$D786*V$5)</f>
        <v>2.1</v>
      </c>
      <c r="F786" s="14">
        <f>Alfa*($B786*W$3+$C786*W$4+$D786*W$5)</f>
        <v>3.9127659574468083</v>
      </c>
      <c r="G786" s="14">
        <f>Alfa*($B786*X$3+$C786*X$4+$D786*X$5)</f>
        <v>1.7195744680851066</v>
      </c>
      <c r="H786" s="14">
        <f>Alfa*($B786*Y$3+$C786*Y$4+$D786*Y$5)</f>
        <v>2.2799999999999998</v>
      </c>
      <c r="I786" s="19">
        <f t="shared" si="100"/>
        <v>73.562164300619443</v>
      </c>
      <c r="J786" s="22">
        <f t="shared" si="101"/>
        <v>0.11101046292215858</v>
      </c>
      <c r="K786" s="22">
        <f t="shared" si="102"/>
        <v>0.68020240947930333</v>
      </c>
      <c r="L786" s="22">
        <f t="shared" si="103"/>
        <v>7.588347389993981E-2</v>
      </c>
      <c r="M786" s="22">
        <f t="shared" si="104"/>
        <v>0.13290365369859813</v>
      </c>
      <c r="N786" s="23">
        <f>SUM((J786-AandeelFiets)^2,(K786-AandeelAuto)^2,(L786-AandeelBus)^2,(M786-AandeelTrein)^2)</f>
        <v>2.3112912776896973E-2</v>
      </c>
      <c r="O786" s="58" t="str">
        <f>IF($N786=LeastSquares,B786,"")</f>
        <v/>
      </c>
      <c r="P786" s="58" t="str">
        <f>IF($N786=LeastSquares,C786,"")</f>
        <v/>
      </c>
      <c r="Q786" s="58" t="str">
        <f>IF($N786=LeastSquares,D786,"")</f>
        <v/>
      </c>
    </row>
    <row r="787" spans="1:17" x14ac:dyDescent="0.25">
      <c r="A787">
        <v>785</v>
      </c>
      <c r="B787" s="51">
        <f t="shared" si="97"/>
        <v>7</v>
      </c>
      <c r="C787" s="51">
        <f t="shared" si="98"/>
        <v>8</v>
      </c>
      <c r="D787" s="51">
        <f t="shared" si="99"/>
        <v>5</v>
      </c>
      <c r="E787" s="14">
        <f>Alfa*($B787*V$3+$C787*V$4+$D787*V$5)</f>
        <v>2.1</v>
      </c>
      <c r="F787" s="14">
        <f>Alfa*($B787*W$3+$C787*W$4+$D787*W$5)</f>
        <v>4.2127659574468082</v>
      </c>
      <c r="G787" s="14">
        <f>Alfa*($B787*X$3+$C787*X$4+$D787*X$5)</f>
        <v>1.8395744680851063</v>
      </c>
      <c r="H787" s="14">
        <f>Alfa*($B787*Y$3+$C787*Y$4+$D787*Y$5)</f>
        <v>2.4900000000000002</v>
      </c>
      <c r="I787" s="19">
        <f t="shared" si="100"/>
        <v>94.064408513068202</v>
      </c>
      <c r="J787" s="22">
        <f t="shared" si="101"/>
        <v>8.6814662864043213E-2</v>
      </c>
      <c r="K787" s="22">
        <f t="shared" si="102"/>
        <v>0.71805164242997788</v>
      </c>
      <c r="L787" s="22">
        <f t="shared" si="103"/>
        <v>6.6910105028390357E-2</v>
      </c>
      <c r="M787" s="22">
        <f t="shared" si="104"/>
        <v>0.12822358967758851</v>
      </c>
      <c r="N787" s="23">
        <f>SUM((J787-AandeelFiets)^2,(K787-AandeelAuto)^2,(L787-AandeelBus)^2,(M787-AandeelTrein)^2)</f>
        <v>3.8989432038910712E-2</v>
      </c>
      <c r="O787" s="58" t="str">
        <f>IF($N787=LeastSquares,B787,"")</f>
        <v/>
      </c>
      <c r="P787" s="58" t="str">
        <f>IF($N787=LeastSquares,C787,"")</f>
        <v/>
      </c>
      <c r="Q787" s="58" t="str">
        <f>IF($N787=LeastSquares,D787,"")</f>
        <v/>
      </c>
    </row>
    <row r="788" spans="1:17" x14ac:dyDescent="0.25">
      <c r="A788">
        <v>786</v>
      </c>
      <c r="B788" s="51">
        <f t="shared" si="97"/>
        <v>7</v>
      </c>
      <c r="C788" s="51">
        <f t="shared" si="98"/>
        <v>8</v>
      </c>
      <c r="D788" s="51">
        <f t="shared" si="99"/>
        <v>6</v>
      </c>
      <c r="E788" s="14">
        <f>Alfa*($B788*V$3+$C788*V$4+$D788*V$5)</f>
        <v>2.1</v>
      </c>
      <c r="F788" s="14">
        <f>Alfa*($B788*W$3+$C788*W$4+$D788*W$5)</f>
        <v>4.512765957446808</v>
      </c>
      <c r="G788" s="14">
        <f>Alfa*($B788*X$3+$C788*X$4+$D788*X$5)</f>
        <v>1.9595744680851064</v>
      </c>
      <c r="H788" s="14">
        <f>Alfa*($B788*Y$3+$C788*Y$4+$D788*Y$5)</f>
        <v>2.6999999999999997</v>
      </c>
      <c r="I788" s="19">
        <f t="shared" si="100"/>
        <v>121.31586086705623</v>
      </c>
      <c r="J788" s="22">
        <f t="shared" si="101"/>
        <v>6.731329155316744E-2</v>
      </c>
      <c r="K788" s="22">
        <f t="shared" si="102"/>
        <v>0.75153942658775164</v>
      </c>
      <c r="L788" s="22">
        <f t="shared" si="103"/>
        <v>5.8494467803887028E-2</v>
      </c>
      <c r="M788" s="22">
        <f t="shared" si="104"/>
        <v>0.12265281405519396</v>
      </c>
      <c r="N788" s="23">
        <f>SUM((J788-AandeelFiets)^2,(K788-AandeelAuto)^2,(L788-AandeelBus)^2,(M788-AandeelTrein)^2)</f>
        <v>5.6340443349687512E-2</v>
      </c>
      <c r="O788" s="58" t="str">
        <f>IF($N788=LeastSquares,B788,"")</f>
        <v/>
      </c>
      <c r="P788" s="58" t="str">
        <f>IF($N788=LeastSquares,C788,"")</f>
        <v/>
      </c>
      <c r="Q788" s="58" t="str">
        <f>IF($N788=LeastSquares,D788,"")</f>
        <v/>
      </c>
    </row>
    <row r="789" spans="1:17" x14ac:dyDescent="0.25">
      <c r="A789">
        <v>787</v>
      </c>
      <c r="B789" s="51">
        <f t="shared" si="97"/>
        <v>7</v>
      </c>
      <c r="C789" s="51">
        <f t="shared" si="98"/>
        <v>8</v>
      </c>
      <c r="D789" s="51">
        <f t="shared" si="99"/>
        <v>7</v>
      </c>
      <c r="E789" s="14">
        <f>Alfa*($B789*V$3+$C789*V$4+$D789*V$5)</f>
        <v>2.1</v>
      </c>
      <c r="F789" s="14">
        <f>Alfa*($B789*W$3+$C789*W$4+$D789*W$5)</f>
        <v>4.8127659574468078</v>
      </c>
      <c r="G789" s="14">
        <f>Alfa*($B789*X$3+$C789*X$4+$D789*X$5)</f>
        <v>2.0795744680851063</v>
      </c>
      <c r="H789" s="14">
        <f>Alfa*($B789*Y$3+$C789*Y$4+$D789*Y$5)</f>
        <v>2.9099999999999997</v>
      </c>
      <c r="I789" s="19">
        <f t="shared" si="100"/>
        <v>157.59558982374205</v>
      </c>
      <c r="J789" s="22">
        <f t="shared" si="101"/>
        <v>5.1817248957923591E-2</v>
      </c>
      <c r="K789" s="22">
        <f t="shared" si="102"/>
        <v>0.78093275325711253</v>
      </c>
      <c r="L789" s="22">
        <f t="shared" si="103"/>
        <v>5.0769590004844399E-2</v>
      </c>
      <c r="M789" s="22">
        <f t="shared" si="104"/>
        <v>0.11648040778011946</v>
      </c>
      <c r="N789" s="23">
        <f>SUM((J789-AandeelFiets)^2,(K789-AandeelAuto)^2,(L789-AandeelBus)^2,(M789-AandeelTrein)^2)</f>
        <v>7.3983903745865845E-2</v>
      </c>
      <c r="O789" s="58" t="str">
        <f>IF($N789=LeastSquares,B789,"")</f>
        <v/>
      </c>
      <c r="P789" s="58" t="str">
        <f>IF($N789=LeastSquares,C789,"")</f>
        <v/>
      </c>
      <c r="Q789" s="58" t="str">
        <f>IF($N789=LeastSquares,D789,"")</f>
        <v/>
      </c>
    </row>
    <row r="790" spans="1:17" x14ac:dyDescent="0.25">
      <c r="A790">
        <v>788</v>
      </c>
      <c r="B790" s="51">
        <f t="shared" si="97"/>
        <v>7</v>
      </c>
      <c r="C790" s="51">
        <f t="shared" si="98"/>
        <v>8</v>
      </c>
      <c r="D790" s="51">
        <f t="shared" si="99"/>
        <v>8</v>
      </c>
      <c r="E790" s="14">
        <f>Alfa*($B790*V$3+$C790*V$4+$D790*V$5)</f>
        <v>2.1</v>
      </c>
      <c r="F790" s="14">
        <f>Alfa*($B790*W$3+$C790*W$4+$D790*W$5)</f>
        <v>5.1127659574468085</v>
      </c>
      <c r="G790" s="14">
        <f>Alfa*($B790*X$3+$C790*X$4+$D790*X$5)</f>
        <v>2.1995744680851064</v>
      </c>
      <c r="H790" s="14">
        <f>Alfa*($B790*Y$3+$C790*Y$4+$D790*Y$5)</f>
        <v>3.1199999999999997</v>
      </c>
      <c r="I790" s="19">
        <f t="shared" si="100"/>
        <v>205.96294978333361</v>
      </c>
      <c r="J790" s="22">
        <f t="shared" si="101"/>
        <v>3.964873255679334E-2</v>
      </c>
      <c r="K790" s="22">
        <f t="shared" si="102"/>
        <v>0.80659762601573848</v>
      </c>
      <c r="L790" s="22">
        <f t="shared" si="103"/>
        <v>4.3799983903148106E-2</v>
      </c>
      <c r="M790" s="22">
        <f t="shared" si="104"/>
        <v>0.10995365752432001</v>
      </c>
      <c r="N790" s="23">
        <f>SUM((J790-AandeelFiets)^2,(K790-AandeelAuto)^2,(L790-AandeelBus)^2,(M790-AandeelTrein)^2)</f>
        <v>9.1144873449316682E-2</v>
      </c>
      <c r="O790" s="58" t="str">
        <f>IF($N790=LeastSquares,B790,"")</f>
        <v/>
      </c>
      <c r="P790" s="58" t="str">
        <f>IF($N790=LeastSquares,C790,"")</f>
        <v/>
      </c>
      <c r="Q790" s="58" t="str">
        <f>IF($N790=LeastSquares,D790,"")</f>
        <v/>
      </c>
    </row>
    <row r="791" spans="1:17" x14ac:dyDescent="0.25">
      <c r="A791">
        <v>789</v>
      </c>
      <c r="B791" s="51">
        <f t="shared" si="97"/>
        <v>7</v>
      </c>
      <c r="C791" s="51">
        <f t="shared" si="98"/>
        <v>8</v>
      </c>
      <c r="D791" s="51">
        <f t="shared" si="99"/>
        <v>9</v>
      </c>
      <c r="E791" s="14">
        <f>Alfa*($B791*V$3+$C791*V$4+$D791*V$5)</f>
        <v>2.1</v>
      </c>
      <c r="F791" s="14">
        <f>Alfa*($B791*W$3+$C791*W$4+$D791*W$5)</f>
        <v>5.4127659574468083</v>
      </c>
      <c r="G791" s="14">
        <f>Alfa*($B791*X$3+$C791*X$4+$D791*X$5)</f>
        <v>2.3195744680851065</v>
      </c>
      <c r="H791" s="14">
        <f>Alfa*($B791*Y$3+$C791*Y$4+$D791*Y$5)</f>
        <v>3.3299999999999996</v>
      </c>
      <c r="I791" s="19">
        <f t="shared" si="100"/>
        <v>270.52685614299048</v>
      </c>
      <c r="J791" s="22">
        <f t="shared" si="101"/>
        <v>3.0186170899983832E-2</v>
      </c>
      <c r="K791" s="22">
        <f t="shared" si="102"/>
        <v>0.82894172715921888</v>
      </c>
      <c r="L791" s="22">
        <f t="shared" si="103"/>
        <v>3.7598282470284773E-2</v>
      </c>
      <c r="M791" s="22">
        <f t="shared" si="104"/>
        <v>0.10327381947051247</v>
      </c>
      <c r="N791" s="23">
        <f>SUM((J791-AandeelFiets)^2,(K791-AandeelAuto)^2,(L791-AandeelBus)^2,(M791-AandeelTrein)^2)</f>
        <v>0.10736429656748758</v>
      </c>
      <c r="O791" s="58" t="str">
        <f>IF($N791=LeastSquares,B791,"")</f>
        <v/>
      </c>
      <c r="P791" s="58" t="str">
        <f>IF($N791=LeastSquares,C791,"")</f>
        <v/>
      </c>
      <c r="Q791" s="58" t="str">
        <f>IF($N791=LeastSquares,D791,"")</f>
        <v/>
      </c>
    </row>
    <row r="792" spans="1:17" x14ac:dyDescent="0.25">
      <c r="A792">
        <v>790</v>
      </c>
      <c r="B792" s="51">
        <f t="shared" si="97"/>
        <v>7</v>
      </c>
      <c r="C792" s="51">
        <f t="shared" si="98"/>
        <v>9</v>
      </c>
      <c r="D792" s="51">
        <f t="shared" si="99"/>
        <v>0</v>
      </c>
      <c r="E792" s="14">
        <f>Alfa*($B792*V$3+$C792*V$4+$D792*V$5)</f>
        <v>2.1</v>
      </c>
      <c r="F792" s="14">
        <f>Alfa*($B792*W$3+$C792*W$4+$D792*W$5)</f>
        <v>3.0127659574468084</v>
      </c>
      <c r="G792" s="14">
        <f>Alfa*($B792*X$3+$C792*X$4+$D792*X$5)</f>
        <v>1.2995744680851065</v>
      </c>
      <c r="H792" s="14">
        <f>Alfa*($B792*Y$3+$C792*Y$4+$D792*Y$5)</f>
        <v>1.6199999999999999</v>
      </c>
      <c r="I792" s="19">
        <f t="shared" si="100"/>
        <v>37.230587512405592</v>
      </c>
      <c r="J792" s="22">
        <f t="shared" si="101"/>
        <v>0.21934034508175851</v>
      </c>
      <c r="K792" s="22">
        <f t="shared" si="102"/>
        <v>0.54642145197271408</v>
      </c>
      <c r="L792" s="22">
        <f t="shared" si="103"/>
        <v>9.8514040255907501E-2</v>
      </c>
      <c r="M792" s="22">
        <f t="shared" si="104"/>
        <v>0.13572416268961987</v>
      </c>
      <c r="N792" s="23">
        <f>SUM((J792-AandeelFiets)^2,(K792-AandeelAuto)^2,(L792-AandeelBus)^2,(M792-AandeelTrein)^2)</f>
        <v>3.4982384020154052E-3</v>
      </c>
      <c r="O792" s="58" t="str">
        <f>IF($N792=LeastSquares,B792,"")</f>
        <v/>
      </c>
      <c r="P792" s="58" t="str">
        <f>IF($N792=LeastSquares,C792,"")</f>
        <v/>
      </c>
      <c r="Q792" s="58" t="str">
        <f>IF($N792=LeastSquares,D792,"")</f>
        <v/>
      </c>
    </row>
    <row r="793" spans="1:17" x14ac:dyDescent="0.25">
      <c r="A793">
        <v>791</v>
      </c>
      <c r="B793" s="51">
        <f t="shared" si="97"/>
        <v>7</v>
      </c>
      <c r="C793" s="51">
        <f t="shared" si="98"/>
        <v>9</v>
      </c>
      <c r="D793" s="51">
        <f t="shared" si="99"/>
        <v>1</v>
      </c>
      <c r="E793" s="14">
        <f>Alfa*($B793*V$3+$C793*V$4+$D793*V$5)</f>
        <v>2.1</v>
      </c>
      <c r="F793" s="14">
        <f>Alfa*($B793*W$3+$C793*W$4+$D793*W$5)</f>
        <v>3.3127659574468082</v>
      </c>
      <c r="G793" s="14">
        <f>Alfa*($B793*X$3+$C793*X$4+$D793*X$5)</f>
        <v>1.4195744680851066</v>
      </c>
      <c r="H793" s="14">
        <f>Alfa*($B793*Y$3+$C793*Y$4+$D793*Y$5)</f>
        <v>1.8299999999999998</v>
      </c>
      <c r="I793" s="19">
        <f t="shared" si="100"/>
        <v>45.996393324593996</v>
      </c>
      <c r="J793" s="22">
        <f t="shared" si="101"/>
        <v>0.17753935303012661</v>
      </c>
      <c r="K793" s="22">
        <f t="shared" si="102"/>
        <v>0.59702455846323266</v>
      </c>
      <c r="L793" s="22">
        <f t="shared" si="103"/>
        <v>8.9906186965610618E-2</v>
      </c>
      <c r="M793" s="22">
        <f t="shared" si="104"/>
        <v>0.13552990154103006</v>
      </c>
      <c r="N793" s="23">
        <f>SUM((J793-AandeelFiets)^2,(K793-AandeelAuto)^2,(L793-AandeelBus)^2,(M793-AandeelTrein)^2)</f>
        <v>3.7725742443153244E-3</v>
      </c>
      <c r="O793" s="58" t="str">
        <f>IF($N793=LeastSquares,B793,"")</f>
        <v/>
      </c>
      <c r="P793" s="58" t="str">
        <f>IF($N793=LeastSquares,C793,"")</f>
        <v/>
      </c>
      <c r="Q793" s="58" t="str">
        <f>IF($N793=LeastSquares,D793,"")</f>
        <v/>
      </c>
    </row>
    <row r="794" spans="1:17" x14ac:dyDescent="0.25">
      <c r="A794">
        <v>792</v>
      </c>
      <c r="B794" s="51">
        <f t="shared" si="97"/>
        <v>7</v>
      </c>
      <c r="C794" s="51">
        <f t="shared" si="98"/>
        <v>9</v>
      </c>
      <c r="D794" s="51">
        <f t="shared" si="99"/>
        <v>2</v>
      </c>
      <c r="E794" s="14">
        <f>Alfa*($B794*V$3+$C794*V$4+$D794*V$5)</f>
        <v>2.1</v>
      </c>
      <c r="F794" s="14">
        <f>Alfa*($B794*W$3+$C794*W$4+$D794*W$5)</f>
        <v>3.6127659574468081</v>
      </c>
      <c r="G794" s="14">
        <f>Alfa*($B794*X$3+$C794*X$4+$D794*X$5)</f>
        <v>1.5395744680851065</v>
      </c>
      <c r="H794" s="14">
        <f>Alfa*($B794*Y$3+$C794*Y$4+$D794*Y$5)</f>
        <v>2.0399999999999996</v>
      </c>
      <c r="I794" s="19">
        <f t="shared" si="100"/>
        <v>57.587825751793034</v>
      </c>
      <c r="J794" s="22">
        <f t="shared" si="101"/>
        <v>0.14180375462974296</v>
      </c>
      <c r="K794" s="22">
        <f t="shared" si="102"/>
        <v>0.64368536917663099</v>
      </c>
      <c r="L794" s="22">
        <f t="shared" si="103"/>
        <v>8.0965129354250903E-2</v>
      </c>
      <c r="M794" s="22">
        <f t="shared" si="104"/>
        <v>0.13354574683937503</v>
      </c>
      <c r="N794" s="23">
        <f>SUM((J794-AandeelFiets)^2,(K794-AandeelAuto)^2,(L794-AandeelBus)^2,(M794-AandeelTrein)^2)</f>
        <v>1.179552528735817E-2</v>
      </c>
      <c r="O794" s="58" t="str">
        <f>IF($N794=LeastSquares,B794,"")</f>
        <v/>
      </c>
      <c r="P794" s="58" t="str">
        <f>IF($N794=LeastSquares,C794,"")</f>
        <v/>
      </c>
      <c r="Q794" s="58" t="str">
        <f>IF($N794=LeastSquares,D794,"")</f>
        <v/>
      </c>
    </row>
    <row r="795" spans="1:17" x14ac:dyDescent="0.25">
      <c r="A795">
        <v>793</v>
      </c>
      <c r="B795" s="51">
        <f t="shared" si="97"/>
        <v>7</v>
      </c>
      <c r="C795" s="51">
        <f t="shared" si="98"/>
        <v>9</v>
      </c>
      <c r="D795" s="51">
        <f t="shared" si="99"/>
        <v>3</v>
      </c>
      <c r="E795" s="14">
        <f>Alfa*($B795*V$3+$C795*V$4+$D795*V$5)</f>
        <v>2.1</v>
      </c>
      <c r="F795" s="14">
        <f>Alfa*($B795*W$3+$C795*W$4+$D795*W$5)</f>
        <v>3.9127659574468083</v>
      </c>
      <c r="G795" s="14">
        <f>Alfa*($B795*X$3+$C795*X$4+$D795*X$5)</f>
        <v>1.6595744680851066</v>
      </c>
      <c r="H795" s="14">
        <f>Alfa*($B795*Y$3+$C795*Y$4+$D795*Y$5)</f>
        <v>2.2499999999999996</v>
      </c>
      <c r="I795" s="19">
        <f t="shared" si="100"/>
        <v>72.948140468655822</v>
      </c>
      <c r="J795" s="22">
        <f t="shared" si="101"/>
        <v>0.11194486740997149</v>
      </c>
      <c r="K795" s="22">
        <f t="shared" si="102"/>
        <v>0.68592785343573748</v>
      </c>
      <c r="L795" s="22">
        <f t="shared" si="103"/>
        <v>7.2065898899708727E-2</v>
      </c>
      <c r="M795" s="22">
        <f t="shared" si="104"/>
        <v>0.13006138025458219</v>
      </c>
      <c r="N795" s="23">
        <f>SUM((J795-AandeelFiets)^2,(K795-AandeelAuto)^2,(L795-AandeelBus)^2,(M795-AandeelTrein)^2)</f>
        <v>2.5040778760246771E-2</v>
      </c>
      <c r="O795" s="58" t="str">
        <f>IF($N795=LeastSquares,B795,"")</f>
        <v/>
      </c>
      <c r="P795" s="58" t="str">
        <f>IF($N795=LeastSquares,C795,"")</f>
        <v/>
      </c>
      <c r="Q795" s="58" t="str">
        <f>IF($N795=LeastSquares,D795,"")</f>
        <v/>
      </c>
    </row>
    <row r="796" spans="1:17" x14ac:dyDescent="0.25">
      <c r="A796">
        <v>794</v>
      </c>
      <c r="B796" s="51">
        <f t="shared" si="97"/>
        <v>7</v>
      </c>
      <c r="C796" s="51">
        <f t="shared" si="98"/>
        <v>9</v>
      </c>
      <c r="D796" s="51">
        <f t="shared" si="99"/>
        <v>4</v>
      </c>
      <c r="E796" s="14">
        <f>Alfa*($B796*V$3+$C796*V$4+$D796*V$5)</f>
        <v>2.1</v>
      </c>
      <c r="F796" s="14">
        <f>Alfa*($B796*W$3+$C796*W$4+$D796*W$5)</f>
        <v>4.2127659574468082</v>
      </c>
      <c r="G796" s="14">
        <f>Alfa*($B796*X$3+$C796*X$4+$D796*X$5)</f>
        <v>1.7795744680851062</v>
      </c>
      <c r="H796" s="14">
        <f>Alfa*($B796*Y$3+$C796*Y$4+$D796*Y$5)</f>
        <v>2.4599999999999995</v>
      </c>
      <c r="I796" s="19">
        <f t="shared" si="100"/>
        <v>93.341418091801202</v>
      </c>
      <c r="J796" s="22">
        <f t="shared" si="101"/>
        <v>8.7487099291080311E-2</v>
      </c>
      <c r="K796" s="22">
        <f t="shared" si="102"/>
        <v>0.72361342272070939</v>
      </c>
      <c r="L796" s="22">
        <f t="shared" si="103"/>
        <v>6.3501645179743757E-2</v>
      </c>
      <c r="M796" s="22">
        <f t="shared" si="104"/>
        <v>0.12539783280846642</v>
      </c>
      <c r="N796" s="23">
        <f>SUM((J796-AandeelFiets)^2,(K796-AandeelAuto)^2,(L796-AandeelBus)^2,(M796-AandeelTrein)^2)</f>
        <v>4.1339373403946167E-2</v>
      </c>
      <c r="O796" s="58" t="str">
        <f>IF($N796=LeastSquares,B796,"")</f>
        <v/>
      </c>
      <c r="P796" s="58" t="str">
        <f>IF($N796=LeastSquares,C796,"")</f>
        <v/>
      </c>
      <c r="Q796" s="58" t="str">
        <f>IF($N796=LeastSquares,D796,"")</f>
        <v/>
      </c>
    </row>
    <row r="797" spans="1:17" x14ac:dyDescent="0.25">
      <c r="A797">
        <v>795</v>
      </c>
      <c r="B797" s="51">
        <f t="shared" si="97"/>
        <v>7</v>
      </c>
      <c r="C797" s="51">
        <f t="shared" si="98"/>
        <v>9</v>
      </c>
      <c r="D797" s="51">
        <f t="shared" si="99"/>
        <v>5</v>
      </c>
      <c r="E797" s="14">
        <f>Alfa*($B797*V$3+$C797*V$4+$D797*V$5)</f>
        <v>2.1</v>
      </c>
      <c r="F797" s="14">
        <f>Alfa*($B797*W$3+$C797*W$4+$D797*W$5)</f>
        <v>4.512765957446808</v>
      </c>
      <c r="G797" s="14">
        <f>Alfa*($B797*X$3+$C797*X$4+$D797*X$5)</f>
        <v>1.8995744680851063</v>
      </c>
      <c r="H797" s="14">
        <f>Alfa*($B797*Y$3+$C797*Y$4+$D797*Y$5)</f>
        <v>2.6699999999999995</v>
      </c>
      <c r="I797" s="19">
        <f t="shared" si="100"/>
        <v>120.46284160345826</v>
      </c>
      <c r="J797" s="22">
        <f t="shared" si="101"/>
        <v>6.7789949198186747E-2</v>
      </c>
      <c r="K797" s="22">
        <f t="shared" si="102"/>
        <v>0.75686121378535931</v>
      </c>
      <c r="L797" s="22">
        <f t="shared" si="103"/>
        <v>5.5478103430933713E-2</v>
      </c>
      <c r="M797" s="22">
        <f t="shared" si="104"/>
        <v>0.11987073358552028</v>
      </c>
      <c r="N797" s="23">
        <f>SUM((J797-AandeelFiets)^2,(K797-AandeelAuto)^2,(L797-AandeelBus)^2,(M797-AandeelTrein)^2)</f>
        <v>5.9011889413494931E-2</v>
      </c>
      <c r="O797" s="58" t="str">
        <f>IF($N797=LeastSquares,B797,"")</f>
        <v/>
      </c>
      <c r="P797" s="58" t="str">
        <f>IF($N797=LeastSquares,C797,"")</f>
        <v/>
      </c>
      <c r="Q797" s="58" t="str">
        <f>IF($N797=LeastSquares,D797,"")</f>
        <v/>
      </c>
    </row>
    <row r="798" spans="1:17" x14ac:dyDescent="0.25">
      <c r="A798">
        <v>796</v>
      </c>
      <c r="B798" s="51">
        <f t="shared" si="97"/>
        <v>7</v>
      </c>
      <c r="C798" s="51">
        <f t="shared" si="98"/>
        <v>9</v>
      </c>
      <c r="D798" s="51">
        <f t="shared" si="99"/>
        <v>6</v>
      </c>
      <c r="E798" s="14">
        <f>Alfa*($B798*V$3+$C798*V$4+$D798*V$5)</f>
        <v>2.1</v>
      </c>
      <c r="F798" s="14">
        <f>Alfa*($B798*W$3+$C798*W$4+$D798*W$5)</f>
        <v>4.8127659574468078</v>
      </c>
      <c r="G798" s="14">
        <f>Alfa*($B798*X$3+$C798*X$4+$D798*X$5)</f>
        <v>2.0195744680851067</v>
      </c>
      <c r="H798" s="14">
        <f>Alfa*($B798*Y$3+$C798*Y$4+$D798*Y$5)</f>
        <v>2.8799999999999994</v>
      </c>
      <c r="I798" s="19">
        <f t="shared" si="100"/>
        <v>156.58711877264449</v>
      </c>
      <c r="J798" s="22">
        <f t="shared" si="101"/>
        <v>5.2150968589085939E-2</v>
      </c>
      <c r="K798" s="22">
        <f t="shared" si="102"/>
        <v>0.78596220957948848</v>
      </c>
      <c r="L798" s="22">
        <f t="shared" si="103"/>
        <v>4.8120930235466888E-2</v>
      </c>
      <c r="M798" s="22">
        <f t="shared" si="104"/>
        <v>0.11376589159595875</v>
      </c>
      <c r="N798" s="23">
        <f>SUM((J798-AandeelFiets)^2,(K798-AandeelAuto)^2,(L798-AandeelBus)^2,(M798-AandeelTrein)^2)</f>
        <v>7.6870752004256276E-2</v>
      </c>
      <c r="O798" s="58" t="str">
        <f>IF($N798=LeastSquares,B798,"")</f>
        <v/>
      </c>
      <c r="P798" s="58" t="str">
        <f>IF($N798=LeastSquares,C798,"")</f>
        <v/>
      </c>
      <c r="Q798" s="58" t="str">
        <f>IF($N798=LeastSquares,D798,"")</f>
        <v/>
      </c>
    </row>
    <row r="799" spans="1:17" x14ac:dyDescent="0.25">
      <c r="A799">
        <v>797</v>
      </c>
      <c r="B799" s="51">
        <f t="shared" si="97"/>
        <v>7</v>
      </c>
      <c r="C799" s="51">
        <f t="shared" si="98"/>
        <v>9</v>
      </c>
      <c r="D799" s="51">
        <f t="shared" si="99"/>
        <v>7</v>
      </c>
      <c r="E799" s="14">
        <f>Alfa*($B799*V$3+$C799*V$4+$D799*V$5)</f>
        <v>2.1</v>
      </c>
      <c r="F799" s="14">
        <f>Alfa*($B799*W$3+$C799*W$4+$D799*W$5)</f>
        <v>5.1127659574468085</v>
      </c>
      <c r="G799" s="14">
        <f>Alfa*($B799*X$3+$C799*X$4+$D799*X$5)</f>
        <v>2.1395744680851068</v>
      </c>
      <c r="H799" s="14">
        <f>Alfa*($B799*Y$3+$C799*Y$4+$D799*Y$5)</f>
        <v>3.0899999999999994</v>
      </c>
      <c r="I799" s="19">
        <f t="shared" si="100"/>
        <v>204.76829584710202</v>
      </c>
      <c r="J799" s="22">
        <f t="shared" si="101"/>
        <v>3.9880050174687348E-2</v>
      </c>
      <c r="K799" s="22">
        <f t="shared" si="102"/>
        <v>0.81130345718402774</v>
      </c>
      <c r="L799" s="22">
        <f t="shared" si="103"/>
        <v>4.14899268521483E-2</v>
      </c>
      <c r="M799" s="22">
        <f t="shared" si="104"/>
        <v>0.10732656578913673</v>
      </c>
      <c r="N799" s="23">
        <f>SUM((J799-AandeelFiets)^2,(K799-AandeelAuto)^2,(L799-AandeelBus)^2,(M799-AandeelTrein)^2)</f>
        <v>9.4149020336114039E-2</v>
      </c>
      <c r="O799" s="58" t="str">
        <f>IF($N799=LeastSquares,B799,"")</f>
        <v/>
      </c>
      <c r="P799" s="58" t="str">
        <f>IF($N799=LeastSquares,C799,"")</f>
        <v/>
      </c>
      <c r="Q799" s="58" t="str">
        <f>IF($N799=LeastSquares,D799,"")</f>
        <v/>
      </c>
    </row>
    <row r="800" spans="1:17" x14ac:dyDescent="0.25">
      <c r="A800">
        <v>798</v>
      </c>
      <c r="B800" s="51">
        <f t="shared" si="97"/>
        <v>7</v>
      </c>
      <c r="C800" s="51">
        <f t="shared" si="98"/>
        <v>9</v>
      </c>
      <c r="D800" s="51">
        <f t="shared" si="99"/>
        <v>8</v>
      </c>
      <c r="E800" s="14">
        <f>Alfa*($B800*V$3+$C800*V$4+$D800*V$5)</f>
        <v>2.1</v>
      </c>
      <c r="F800" s="14">
        <f>Alfa*($B800*W$3+$C800*W$4+$D800*W$5)</f>
        <v>5.4127659574468083</v>
      </c>
      <c r="G800" s="14">
        <f>Alfa*($B800*X$3+$C800*X$4+$D800*X$5)</f>
        <v>2.2595744680851064</v>
      </c>
      <c r="H800" s="14">
        <f>Alfa*($B800*Y$3+$C800*Y$4+$D800*Y$5)</f>
        <v>3.3</v>
      </c>
      <c r="I800" s="19">
        <f t="shared" si="100"/>
        <v>269.10882033134766</v>
      </c>
      <c r="J800" s="22">
        <f t="shared" si="101"/>
        <v>3.0345233212768091E-2</v>
      </c>
      <c r="K800" s="22">
        <f t="shared" si="102"/>
        <v>0.83330973357918492</v>
      </c>
      <c r="L800" s="22">
        <f t="shared" si="103"/>
        <v>3.5595310893948608E-2</v>
      </c>
      <c r="M800" s="22">
        <f t="shared" si="104"/>
        <v>0.10074972231409843</v>
      </c>
      <c r="N800" s="23">
        <f>SUM((J800-AandeelFiets)^2,(K800-AandeelAuto)^2,(L800-AandeelBus)^2,(M800-AandeelTrein)^2)</f>
        <v>0.11040260597605049</v>
      </c>
      <c r="O800" s="58" t="str">
        <f>IF($N800=LeastSquares,B800,"")</f>
        <v/>
      </c>
      <c r="P800" s="58" t="str">
        <f>IF($N800=LeastSquares,C800,"")</f>
        <v/>
      </c>
      <c r="Q800" s="58" t="str">
        <f>IF($N800=LeastSquares,D800,"")</f>
        <v/>
      </c>
    </row>
    <row r="801" spans="1:17" x14ac:dyDescent="0.25">
      <c r="A801">
        <v>799</v>
      </c>
      <c r="B801" s="51">
        <f t="shared" si="97"/>
        <v>7</v>
      </c>
      <c r="C801" s="51">
        <f t="shared" si="98"/>
        <v>9</v>
      </c>
      <c r="D801" s="51">
        <f t="shared" si="99"/>
        <v>9</v>
      </c>
      <c r="E801" s="14">
        <f>Alfa*($B801*V$3+$C801*V$4+$D801*V$5)</f>
        <v>2.1</v>
      </c>
      <c r="F801" s="14">
        <f>Alfa*($B801*W$3+$C801*W$4+$D801*W$5)</f>
        <v>5.7127659574468082</v>
      </c>
      <c r="G801" s="14">
        <f>Alfa*($B801*X$3+$C801*X$4+$D801*X$5)</f>
        <v>2.3795744680851061</v>
      </c>
      <c r="H801" s="14">
        <f>Alfa*($B801*Y$3+$C801*Y$4+$D801*Y$5)</f>
        <v>3.51</v>
      </c>
      <c r="I801" s="19">
        <f t="shared" si="100"/>
        <v>355.12193032044314</v>
      </c>
      <c r="J801" s="22">
        <f t="shared" si="101"/>
        <v>2.2995397398293409E-2</v>
      </c>
      <c r="K801" s="22">
        <f t="shared" si="102"/>
        <v>0.85240352895056415</v>
      </c>
      <c r="L801" s="22">
        <f t="shared" si="103"/>
        <v>3.0412951408838301E-2</v>
      </c>
      <c r="M801" s="22">
        <f t="shared" si="104"/>
        <v>9.418812224230412E-2</v>
      </c>
      <c r="N801" s="23">
        <f>SUM((J801-AandeelFiets)^2,(K801-AandeelAuto)^2,(L801-AandeelBus)^2,(M801-AandeelTrein)^2)</f>
        <v>0.12541529003710941</v>
      </c>
      <c r="O801" s="58" t="str">
        <f>IF($N801=LeastSquares,B801,"")</f>
        <v/>
      </c>
      <c r="P801" s="58" t="str">
        <f>IF($N801=LeastSquares,C801,"")</f>
        <v/>
      </c>
      <c r="Q801" s="58" t="str">
        <f>IF($N801=LeastSquares,D801,"")</f>
        <v/>
      </c>
    </row>
    <row r="802" spans="1:17" x14ac:dyDescent="0.25">
      <c r="A802">
        <v>800</v>
      </c>
      <c r="B802" s="51">
        <f t="shared" si="97"/>
        <v>8</v>
      </c>
      <c r="C802" s="51">
        <f t="shared" si="98"/>
        <v>0</v>
      </c>
      <c r="D802" s="51">
        <f t="shared" si="99"/>
        <v>0</v>
      </c>
      <c r="E802" s="14">
        <f>Alfa*($B802*V$3+$C802*V$4+$D802*V$5)</f>
        <v>2.4</v>
      </c>
      <c r="F802" s="14">
        <f>Alfa*($B802*W$3+$C802*W$4+$D802*W$5)</f>
        <v>0.35744680851063831</v>
      </c>
      <c r="G802" s="14">
        <f>Alfa*($B802*X$3+$C802*X$4+$D802*X$5)</f>
        <v>0.86808510638297876</v>
      </c>
      <c r="H802" s="14">
        <f>Alfa*($B802*Y$3+$C802*Y$4+$D802*Y$5)</f>
        <v>0</v>
      </c>
      <c r="I802" s="19">
        <f t="shared" si="100"/>
        <v>15.835195445108019</v>
      </c>
      <c r="J802" s="22">
        <f t="shared" si="101"/>
        <v>0.69611874503557214</v>
      </c>
      <c r="K802" s="22">
        <f t="shared" si="102"/>
        <v>9.0284614601979785E-2</v>
      </c>
      <c r="L802" s="22">
        <f t="shared" si="103"/>
        <v>0.15044617256642662</v>
      </c>
      <c r="M802" s="22">
        <f t="shared" si="104"/>
        <v>6.3150467796021487E-2</v>
      </c>
      <c r="N802" s="23">
        <f>SUM((J802-AandeelFiets)^2,(K802-AandeelAuto)^2,(L802-AandeelBus)^2,(M802-AandeelTrein)^2)</f>
        <v>0.49844597076152963</v>
      </c>
      <c r="O802" s="58" t="str">
        <f>IF($N802=LeastSquares,B802,"")</f>
        <v/>
      </c>
      <c r="P802" s="58" t="str">
        <f>IF($N802=LeastSquares,C802,"")</f>
        <v/>
      </c>
      <c r="Q802" s="58" t="str">
        <f>IF($N802=LeastSquares,D802,"")</f>
        <v/>
      </c>
    </row>
    <row r="803" spans="1:17" x14ac:dyDescent="0.25">
      <c r="A803">
        <v>801</v>
      </c>
      <c r="B803" s="51">
        <f t="shared" si="97"/>
        <v>8</v>
      </c>
      <c r="C803" s="51">
        <f t="shared" si="98"/>
        <v>0</v>
      </c>
      <c r="D803" s="51">
        <f t="shared" si="99"/>
        <v>1</v>
      </c>
      <c r="E803" s="14">
        <f>Alfa*($B803*V$3+$C803*V$4+$D803*V$5)</f>
        <v>2.4</v>
      </c>
      <c r="F803" s="14">
        <f>Alfa*($B803*W$3+$C803*W$4+$D803*W$5)</f>
        <v>0.6574468085106383</v>
      </c>
      <c r="G803" s="14">
        <f>Alfa*($B803*X$3+$C803*X$4+$D803*X$5)</f>
        <v>0.98808510638297875</v>
      </c>
      <c r="H803" s="14">
        <f>Alfa*($B803*Y$3+$C803*Y$4+$D803*Y$5)</f>
        <v>0.21</v>
      </c>
      <c r="I803" s="19">
        <f t="shared" si="100"/>
        <v>16.872799156185479</v>
      </c>
      <c r="J803" s="22">
        <f t="shared" si="101"/>
        <v>0.65331047199720638</v>
      </c>
      <c r="K803" s="22">
        <f t="shared" si="102"/>
        <v>0.11437691648563413</v>
      </c>
      <c r="L803" s="22">
        <f t="shared" si="103"/>
        <v>0.15919622765357966</v>
      </c>
      <c r="M803" s="22">
        <f t="shared" si="104"/>
        <v>7.3116383863579826E-2</v>
      </c>
      <c r="N803" s="23">
        <f>SUM((J803-AandeelFiets)^2,(K803-AandeelAuto)^2,(L803-AandeelBus)^2,(M803-AandeelTrein)^2)</f>
        <v>0.4324415902479386</v>
      </c>
      <c r="O803" s="58" t="str">
        <f>IF($N803=LeastSquares,B803,"")</f>
        <v/>
      </c>
      <c r="P803" s="58" t="str">
        <f>IF($N803=LeastSquares,C803,"")</f>
        <v/>
      </c>
      <c r="Q803" s="58" t="str">
        <f>IF($N803=LeastSquares,D803,"")</f>
        <v/>
      </c>
    </row>
    <row r="804" spans="1:17" x14ac:dyDescent="0.25">
      <c r="A804">
        <v>802</v>
      </c>
      <c r="B804" s="51">
        <f t="shared" si="97"/>
        <v>8</v>
      </c>
      <c r="C804" s="51">
        <f t="shared" si="98"/>
        <v>0</v>
      </c>
      <c r="D804" s="51">
        <f t="shared" si="99"/>
        <v>2</v>
      </c>
      <c r="E804" s="14">
        <f>Alfa*($B804*V$3+$C804*V$4+$D804*V$5)</f>
        <v>2.4</v>
      </c>
      <c r="F804" s="14">
        <f>Alfa*($B804*W$3+$C804*W$4+$D804*W$5)</f>
        <v>0.95744680851063824</v>
      </c>
      <c r="G804" s="14">
        <f>Alfa*($B804*X$3+$C804*X$4+$D804*X$5)</f>
        <v>1.1080851063829789</v>
      </c>
      <c r="H804" s="14">
        <f>Alfa*($B804*Y$3+$C804*Y$4+$D804*Y$5)</f>
        <v>0.42</v>
      </c>
      <c r="I804" s="19">
        <f t="shared" si="100"/>
        <v>18.178728234365192</v>
      </c>
      <c r="J804" s="22">
        <f t="shared" si="101"/>
        <v>0.60637775308194075</v>
      </c>
      <c r="K804" s="22">
        <f t="shared" si="102"/>
        <v>0.14330137861877071</v>
      </c>
      <c r="L804" s="22">
        <f t="shared" si="103"/>
        <v>0.16659875440897207</v>
      </c>
      <c r="M804" s="22">
        <f t="shared" si="104"/>
        <v>8.3722113890316446E-2</v>
      </c>
      <c r="N804" s="23">
        <f>SUM((J804-AandeelFiets)^2,(K804-AandeelAuto)^2,(L804-AandeelBus)^2,(M804-AandeelTrein)^2)</f>
        <v>0.36381907184006529</v>
      </c>
      <c r="O804" s="58" t="str">
        <f>IF($N804=LeastSquares,B804,"")</f>
        <v/>
      </c>
      <c r="P804" s="58" t="str">
        <f>IF($N804=LeastSquares,C804,"")</f>
        <v/>
      </c>
      <c r="Q804" s="58" t="str">
        <f>IF($N804=LeastSquares,D804,"")</f>
        <v/>
      </c>
    </row>
    <row r="805" spans="1:17" x14ac:dyDescent="0.25">
      <c r="A805">
        <v>803</v>
      </c>
      <c r="B805" s="51">
        <f t="shared" si="97"/>
        <v>8</v>
      </c>
      <c r="C805" s="51">
        <f t="shared" si="98"/>
        <v>0</v>
      </c>
      <c r="D805" s="51">
        <f t="shared" si="99"/>
        <v>3</v>
      </c>
      <c r="E805" s="14">
        <f>Alfa*($B805*V$3+$C805*V$4+$D805*V$5)</f>
        <v>2.4</v>
      </c>
      <c r="F805" s="14">
        <f>Alfa*($B805*W$3+$C805*W$4+$D805*W$5)</f>
        <v>1.2574468085106383</v>
      </c>
      <c r="G805" s="14">
        <f>Alfa*($B805*X$3+$C805*X$4+$D805*X$5)</f>
        <v>1.228085106382979</v>
      </c>
      <c r="H805" s="14">
        <f>Alfa*($B805*Y$3+$C805*Y$4+$D805*Y$5)</f>
        <v>0.62999999999999989</v>
      </c>
      <c r="I805" s="19">
        <f t="shared" si="100"/>
        <v>19.831903366294487</v>
      </c>
      <c r="J805" s="22">
        <f t="shared" si="101"/>
        <v>0.55583048066763741</v>
      </c>
      <c r="K805" s="22">
        <f t="shared" si="102"/>
        <v>0.17731187104139487</v>
      </c>
      <c r="L805" s="22">
        <f t="shared" si="103"/>
        <v>0.17218138123858515</v>
      </c>
      <c r="M805" s="22">
        <f t="shared" si="104"/>
        <v>9.4676267052382634E-2</v>
      </c>
      <c r="N805" s="23">
        <f>SUM((J805-AandeelFiets)^2,(K805-AandeelAuto)^2,(L805-AandeelBus)^2,(M805-AandeelTrein)^2)</f>
        <v>0.29475168791306422</v>
      </c>
      <c r="O805" s="58" t="str">
        <f>IF($N805=LeastSquares,B805,"")</f>
        <v/>
      </c>
      <c r="P805" s="58" t="str">
        <f>IF($N805=LeastSquares,C805,"")</f>
        <v/>
      </c>
      <c r="Q805" s="58" t="str">
        <f>IF($N805=LeastSquares,D805,"")</f>
        <v/>
      </c>
    </row>
    <row r="806" spans="1:17" x14ac:dyDescent="0.25">
      <c r="A806">
        <v>804</v>
      </c>
      <c r="B806" s="51">
        <f t="shared" si="97"/>
        <v>8</v>
      </c>
      <c r="C806" s="51">
        <f t="shared" si="98"/>
        <v>0</v>
      </c>
      <c r="D806" s="51">
        <f t="shared" si="99"/>
        <v>4</v>
      </c>
      <c r="E806" s="14">
        <f>Alfa*($B806*V$3+$C806*V$4+$D806*V$5)</f>
        <v>2.4</v>
      </c>
      <c r="F806" s="14">
        <f>Alfa*($B806*W$3+$C806*W$4+$D806*W$5)</f>
        <v>1.5574468085106383</v>
      </c>
      <c r="G806" s="14">
        <f>Alfa*($B806*X$3+$C806*X$4+$D806*X$5)</f>
        <v>1.3480851063829788</v>
      </c>
      <c r="H806" s="14">
        <f>Alfa*($B806*Y$3+$C806*Y$4+$D806*Y$5)</f>
        <v>0.84</v>
      </c>
      <c r="I806" s="19">
        <f t="shared" si="100"/>
        <v>21.93627595723218</v>
      </c>
      <c r="J806" s="22">
        <f t="shared" si="101"/>
        <v>0.50250901302175521</v>
      </c>
      <c r="K806" s="22">
        <f t="shared" si="102"/>
        <v>0.21638525017500213</v>
      </c>
      <c r="L806" s="22">
        <f t="shared" si="103"/>
        <v>0.17551046706387716</v>
      </c>
      <c r="M806" s="22">
        <f t="shared" si="104"/>
        <v>0.10559526973936556</v>
      </c>
      <c r="N806" s="23">
        <f>SUM((J806-AandeelFiets)^2,(K806-AandeelAuto)^2,(L806-AandeelBus)^2,(M806-AandeelTrein)^2)</f>
        <v>0.22790233166987992</v>
      </c>
      <c r="O806" s="58" t="str">
        <f>IF($N806=LeastSquares,B806,"")</f>
        <v/>
      </c>
      <c r="P806" s="58" t="str">
        <f>IF($N806=LeastSquares,C806,"")</f>
        <v/>
      </c>
      <c r="Q806" s="58" t="str">
        <f>IF($N806=LeastSquares,D806,"")</f>
        <v/>
      </c>
    </row>
    <row r="807" spans="1:17" x14ac:dyDescent="0.25">
      <c r="A807">
        <v>805</v>
      </c>
      <c r="B807" s="51">
        <f t="shared" si="97"/>
        <v>8</v>
      </c>
      <c r="C807" s="51">
        <f t="shared" si="98"/>
        <v>0</v>
      </c>
      <c r="D807" s="51">
        <f t="shared" si="99"/>
        <v>5</v>
      </c>
      <c r="E807" s="14">
        <f>Alfa*($B807*V$3+$C807*V$4+$D807*V$5)</f>
        <v>2.4</v>
      </c>
      <c r="F807" s="14">
        <f>Alfa*($B807*W$3+$C807*W$4+$D807*W$5)</f>
        <v>1.8574468085106381</v>
      </c>
      <c r="G807" s="14">
        <f>Alfa*($B807*X$3+$C807*X$4+$D807*X$5)</f>
        <v>1.4680851063829785</v>
      </c>
      <c r="H807" s="14">
        <f>Alfa*($B807*Y$3+$C807*Y$4+$D807*Y$5)</f>
        <v>1.05</v>
      </c>
      <c r="I807" s="19">
        <f t="shared" si="100"/>
        <v>24.629098947047385</v>
      </c>
      <c r="J807" s="22">
        <f t="shared" si="101"/>
        <v>0.44756718077025287</v>
      </c>
      <c r="K807" s="22">
        <f t="shared" si="102"/>
        <v>0.26015392097078577</v>
      </c>
      <c r="L807" s="22">
        <f t="shared" si="103"/>
        <v>0.17625146565953428</v>
      </c>
      <c r="M807" s="22">
        <f t="shared" si="104"/>
        <v>0.1160274325994272</v>
      </c>
      <c r="N807" s="23">
        <f>SUM((J807-AandeelFiets)^2,(K807-AandeelAuto)^2,(L807-AandeelBus)^2,(M807-AandeelTrein)^2)</f>
        <v>0.16615210344199946</v>
      </c>
      <c r="O807" s="58" t="str">
        <f>IF($N807=LeastSquares,B807,"")</f>
        <v/>
      </c>
      <c r="P807" s="58" t="str">
        <f>IF($N807=LeastSquares,C807,"")</f>
        <v/>
      </c>
      <c r="Q807" s="58" t="str">
        <f>IF($N807=LeastSquares,D807,"")</f>
        <v/>
      </c>
    </row>
    <row r="808" spans="1:17" x14ac:dyDescent="0.25">
      <c r="A808">
        <v>806</v>
      </c>
      <c r="B808" s="51">
        <f t="shared" si="97"/>
        <v>8</v>
      </c>
      <c r="C808" s="51">
        <f t="shared" si="98"/>
        <v>0</v>
      </c>
      <c r="D808" s="51">
        <f t="shared" si="99"/>
        <v>6</v>
      </c>
      <c r="E808" s="14">
        <f>Alfa*($B808*V$3+$C808*V$4+$D808*V$5)</f>
        <v>2.4</v>
      </c>
      <c r="F808" s="14">
        <f>Alfa*($B808*W$3+$C808*W$4+$D808*W$5)</f>
        <v>2.1574468085106382</v>
      </c>
      <c r="G808" s="14">
        <f>Alfa*($B808*X$3+$C808*X$4+$D808*X$5)</f>
        <v>1.5880851063829786</v>
      </c>
      <c r="H808" s="14">
        <f>Alfa*($B808*Y$3+$C808*Y$4+$D808*Y$5)</f>
        <v>1.2599999999999998</v>
      </c>
      <c r="I808" s="19">
        <f t="shared" si="100"/>
        <v>28.091992445853293</v>
      </c>
      <c r="J808" s="22">
        <f t="shared" si="101"/>
        <v>0.39239567652200302</v>
      </c>
      <c r="K808" s="22">
        <f t="shared" si="102"/>
        <v>0.30788228492060127</v>
      </c>
      <c r="L808" s="22">
        <f t="shared" si="103"/>
        <v>0.1742264371271818</v>
      </c>
      <c r="M808" s="22">
        <f t="shared" si="104"/>
        <v>0.12549560143021379</v>
      </c>
      <c r="N808" s="23">
        <f>SUM((J808-AandeelFiets)^2,(K808-AandeelAuto)^2,(L808-AandeelBus)^2,(M808-AandeelTrein)^2)</f>
        <v>0.1122118848951192</v>
      </c>
      <c r="O808" s="58" t="str">
        <f>IF($N808=LeastSquares,B808,"")</f>
        <v/>
      </c>
      <c r="P808" s="58" t="str">
        <f>IF($N808=LeastSquares,C808,"")</f>
        <v/>
      </c>
      <c r="Q808" s="58" t="str">
        <f>IF($N808=LeastSquares,D808,"")</f>
        <v/>
      </c>
    </row>
    <row r="809" spans="1:17" x14ac:dyDescent="0.25">
      <c r="A809">
        <v>807</v>
      </c>
      <c r="B809" s="51">
        <f t="shared" si="97"/>
        <v>8</v>
      </c>
      <c r="C809" s="51">
        <f t="shared" si="98"/>
        <v>0</v>
      </c>
      <c r="D809" s="51">
        <f t="shared" si="99"/>
        <v>7</v>
      </c>
      <c r="E809" s="14">
        <f>Alfa*($B809*V$3+$C809*V$4+$D809*V$5)</f>
        <v>2.4</v>
      </c>
      <c r="F809" s="14">
        <f>Alfa*($B809*W$3+$C809*W$4+$D809*W$5)</f>
        <v>2.4574468085106385</v>
      </c>
      <c r="G809" s="14">
        <f>Alfa*($B809*X$3+$C809*X$4+$D809*X$5)</f>
        <v>1.7080851063829787</v>
      </c>
      <c r="H809" s="14">
        <f>Alfa*($B809*Y$3+$C809*Y$4+$D809*Y$5)</f>
        <v>1.4699999999999998</v>
      </c>
      <c r="I809" s="19">
        <f t="shared" si="100"/>
        <v>32.565760789575286</v>
      </c>
      <c r="J809" s="22">
        <f t="shared" si="101"/>
        <v>0.33848975468032855</v>
      </c>
      <c r="K809" s="22">
        <f t="shared" si="102"/>
        <v>0.35850429254050176</v>
      </c>
      <c r="L809" s="22">
        <f t="shared" si="103"/>
        <v>0.169453564147273</v>
      </c>
      <c r="M809" s="22">
        <f t="shared" si="104"/>
        <v>0.13355238863189664</v>
      </c>
      <c r="N809" s="23">
        <f>SUM((J809-AandeelFiets)^2,(K809-AandeelAuto)^2,(L809-AandeelBus)^2,(M809-AandeelTrein)^2)</f>
        <v>6.820453456159771E-2</v>
      </c>
      <c r="O809" s="58" t="str">
        <f>IF($N809=LeastSquares,B809,"")</f>
        <v/>
      </c>
      <c r="P809" s="58" t="str">
        <f>IF($N809=LeastSquares,C809,"")</f>
        <v/>
      </c>
      <c r="Q809" s="58" t="str">
        <f>IF($N809=LeastSquares,D809,"")</f>
        <v/>
      </c>
    </row>
    <row r="810" spans="1:17" x14ac:dyDescent="0.25">
      <c r="A810">
        <v>808</v>
      </c>
      <c r="B810" s="51">
        <f t="shared" si="97"/>
        <v>8</v>
      </c>
      <c r="C810" s="51">
        <f t="shared" si="98"/>
        <v>0</v>
      </c>
      <c r="D810" s="51">
        <f t="shared" si="99"/>
        <v>8</v>
      </c>
      <c r="E810" s="14">
        <f>Alfa*($B810*V$3+$C810*V$4+$D810*V$5)</f>
        <v>2.4</v>
      </c>
      <c r="F810" s="14">
        <f>Alfa*($B810*W$3+$C810*W$4+$D810*W$5)</f>
        <v>2.7574468085106383</v>
      </c>
      <c r="G810" s="14">
        <f>Alfa*($B810*X$3+$C810*X$4+$D810*X$5)</f>
        <v>1.8280851063829788</v>
      </c>
      <c r="H810" s="14">
        <f>Alfa*($B810*Y$3+$C810*Y$4+$D810*Y$5)</f>
        <v>1.68</v>
      </c>
      <c r="I810" s="19">
        <f t="shared" si="100"/>
        <v>38.370247580302703</v>
      </c>
      <c r="J810" s="22">
        <f t="shared" si="101"/>
        <v>0.28728447366861215</v>
      </c>
      <c r="K810" s="22">
        <f t="shared" si="102"/>
        <v>0.41072329139479996</v>
      </c>
      <c r="L810" s="22">
        <f t="shared" si="103"/>
        <v>0.16215586927611778</v>
      </c>
      <c r="M810" s="22">
        <f t="shared" si="104"/>
        <v>0.13983636566047003</v>
      </c>
      <c r="N810" s="23">
        <f>SUM((J810-AandeelFiets)^2,(K810-AandeelAuto)^2,(L810-AandeelBus)^2,(M810-AandeelTrein)^2)</f>
        <v>3.5337338787824586E-2</v>
      </c>
      <c r="O810" s="58" t="str">
        <f>IF($N810=LeastSquares,B810,"")</f>
        <v/>
      </c>
      <c r="P810" s="58" t="str">
        <f>IF($N810=LeastSquares,C810,"")</f>
        <v/>
      </c>
      <c r="Q810" s="58" t="str">
        <f>IF($N810=LeastSquares,D810,"")</f>
        <v/>
      </c>
    </row>
    <row r="811" spans="1:17" x14ac:dyDescent="0.25">
      <c r="A811">
        <v>809</v>
      </c>
      <c r="B811" s="51">
        <f t="shared" si="97"/>
        <v>8</v>
      </c>
      <c r="C811" s="51">
        <f t="shared" si="98"/>
        <v>0</v>
      </c>
      <c r="D811" s="51">
        <f t="shared" si="99"/>
        <v>9</v>
      </c>
      <c r="E811" s="14">
        <f>Alfa*($B811*V$3+$C811*V$4+$D811*V$5)</f>
        <v>2.4</v>
      </c>
      <c r="F811" s="14">
        <f>Alfa*($B811*W$3+$C811*W$4+$D811*W$5)</f>
        <v>3.0574468085106385</v>
      </c>
      <c r="G811" s="14">
        <f>Alfa*($B811*X$3+$C811*X$4+$D811*X$5)</f>
        <v>1.9480851063829787</v>
      </c>
      <c r="H811" s="14">
        <f>Alfa*($B811*Y$3+$C811*Y$4+$D811*Y$5)</f>
        <v>1.89</v>
      </c>
      <c r="I811" s="19">
        <f t="shared" si="100"/>
        <v>45.930959611892867</v>
      </c>
      <c r="J811" s="22">
        <f t="shared" si="101"/>
        <v>0.23999447156743878</v>
      </c>
      <c r="K811" s="22">
        <f t="shared" si="102"/>
        <v>0.46315542849792063</v>
      </c>
      <c r="L811" s="22">
        <f t="shared" si="103"/>
        <v>0.15273448081900756</v>
      </c>
      <c r="M811" s="22">
        <f t="shared" si="104"/>
        <v>0.14411561911563303</v>
      </c>
      <c r="N811" s="23">
        <f>SUM((J811-AandeelFiets)^2,(K811-AandeelAuto)^2,(L811-AandeelBus)^2,(M811-AandeelTrein)^2)</f>
        <v>1.3765065439954392E-2</v>
      </c>
      <c r="O811" s="58" t="str">
        <f>IF($N811=LeastSquares,B811,"")</f>
        <v/>
      </c>
      <c r="P811" s="58" t="str">
        <f>IF($N811=LeastSquares,C811,"")</f>
        <v/>
      </c>
      <c r="Q811" s="58" t="str">
        <f>IF($N811=LeastSquares,D811,"")</f>
        <v/>
      </c>
    </row>
    <row r="812" spans="1:17" x14ac:dyDescent="0.25">
      <c r="A812">
        <v>810</v>
      </c>
      <c r="B812" s="51">
        <f t="shared" si="97"/>
        <v>8</v>
      </c>
      <c r="C812" s="51">
        <f t="shared" si="98"/>
        <v>1</v>
      </c>
      <c r="D812" s="51">
        <f t="shared" si="99"/>
        <v>0</v>
      </c>
      <c r="E812" s="14">
        <f>Alfa*($B812*V$3+$C812*V$4+$D812*V$5)</f>
        <v>2.4</v>
      </c>
      <c r="F812" s="14">
        <f>Alfa*($B812*W$3+$C812*W$4+$D812*W$5)</f>
        <v>0.6574468085106383</v>
      </c>
      <c r="G812" s="14">
        <f>Alfa*($B812*X$3+$C812*X$4+$D812*X$5)</f>
        <v>0.92808510638297881</v>
      </c>
      <c r="H812" s="14">
        <f>Alfa*($B812*Y$3+$C812*Y$4+$D812*Y$5)</f>
        <v>0.18</v>
      </c>
      <c r="I812" s="19">
        <f t="shared" si="100"/>
        <v>16.679912989727434</v>
      </c>
      <c r="J812" s="22">
        <f t="shared" si="101"/>
        <v>0.66086534069034919</v>
      </c>
      <c r="K812" s="22">
        <f t="shared" si="102"/>
        <v>0.11569956876600231</v>
      </c>
      <c r="L812" s="22">
        <f t="shared" si="103"/>
        <v>0.15165909483796758</v>
      </c>
      <c r="M812" s="22">
        <f t="shared" si="104"/>
        <v>7.1775995705681064E-2</v>
      </c>
      <c r="N812" s="23">
        <f>SUM((J812-AandeelFiets)^2,(K812-AandeelAuto)^2,(L812-AandeelBus)^2,(M812-AandeelTrein)^2)</f>
        <v>0.43835142048077236</v>
      </c>
      <c r="O812" s="58" t="str">
        <f>IF($N812=LeastSquares,B812,"")</f>
        <v/>
      </c>
      <c r="P812" s="58" t="str">
        <f>IF($N812=LeastSquares,C812,"")</f>
        <v/>
      </c>
      <c r="Q812" s="58" t="str">
        <f>IF($N812=LeastSquares,D812,"")</f>
        <v/>
      </c>
    </row>
    <row r="813" spans="1:17" x14ac:dyDescent="0.25">
      <c r="A813">
        <v>811</v>
      </c>
      <c r="B813" s="51">
        <f t="shared" si="97"/>
        <v>8</v>
      </c>
      <c r="C813" s="51">
        <f t="shared" si="98"/>
        <v>1</v>
      </c>
      <c r="D813" s="51">
        <f t="shared" si="99"/>
        <v>1</v>
      </c>
      <c r="E813" s="14">
        <f>Alfa*($B813*V$3+$C813*V$4+$D813*V$5)</f>
        <v>2.4</v>
      </c>
      <c r="F813" s="14">
        <f>Alfa*($B813*W$3+$C813*W$4+$D813*W$5)</f>
        <v>0.95744680851063824</v>
      </c>
      <c r="G813" s="14">
        <f>Alfa*($B813*X$3+$C813*X$4+$D813*X$5)</f>
        <v>1.0480851063829788</v>
      </c>
      <c r="H813" s="14">
        <f>Alfa*($B813*Y$3+$C813*Y$4+$D813*Y$5)</f>
        <v>0.38999999999999996</v>
      </c>
      <c r="I813" s="19">
        <f t="shared" si="100"/>
        <v>17.957378248122318</v>
      </c>
      <c r="J813" s="22">
        <f t="shared" si="101"/>
        <v>0.61385221318675631</v>
      </c>
      <c r="K813" s="22">
        <f t="shared" si="102"/>
        <v>0.14506777000105206</v>
      </c>
      <c r="L813" s="22">
        <f t="shared" si="103"/>
        <v>0.15883077232478546</v>
      </c>
      <c r="M813" s="22">
        <f t="shared" si="104"/>
        <v>8.2249244487406198E-2</v>
      </c>
      <c r="N813" s="23">
        <f>SUM((J813-AandeelFiets)^2,(K813-AandeelAuto)^2,(L813-AandeelBus)^2,(M813-AandeelTrein)^2)</f>
        <v>0.36852790690482112</v>
      </c>
      <c r="O813" s="58" t="str">
        <f>IF($N813=LeastSquares,B813,"")</f>
        <v/>
      </c>
      <c r="P813" s="58" t="str">
        <f>IF($N813=LeastSquares,C813,"")</f>
        <v/>
      </c>
      <c r="Q813" s="58" t="str">
        <f>IF($N813=LeastSquares,D813,"")</f>
        <v/>
      </c>
    </row>
    <row r="814" spans="1:17" x14ac:dyDescent="0.25">
      <c r="A814">
        <v>812</v>
      </c>
      <c r="B814" s="51">
        <f t="shared" si="97"/>
        <v>8</v>
      </c>
      <c r="C814" s="51">
        <f t="shared" si="98"/>
        <v>1</v>
      </c>
      <c r="D814" s="51">
        <f t="shared" si="99"/>
        <v>2</v>
      </c>
      <c r="E814" s="14">
        <f>Alfa*($B814*V$3+$C814*V$4+$D814*V$5)</f>
        <v>2.4</v>
      </c>
      <c r="F814" s="14">
        <f>Alfa*($B814*W$3+$C814*W$4+$D814*W$5)</f>
        <v>1.2574468085106383</v>
      </c>
      <c r="G814" s="14">
        <f>Alfa*($B814*X$3+$C814*X$4+$D814*X$5)</f>
        <v>1.1680851063829789</v>
      </c>
      <c r="H814" s="14">
        <f>Alfa*($B814*Y$3+$C814*Y$4+$D814*Y$5)</f>
        <v>0.6</v>
      </c>
      <c r="I814" s="19">
        <f t="shared" si="100"/>
        <v>19.577555842073647</v>
      </c>
      <c r="J814" s="22">
        <f t="shared" si="101"/>
        <v>0.56305171440001522</v>
      </c>
      <c r="K814" s="22">
        <f t="shared" si="102"/>
        <v>0.17961546990624516</v>
      </c>
      <c r="L814" s="22">
        <f t="shared" si="103"/>
        <v>0.16426099329215887</v>
      </c>
      <c r="M814" s="22">
        <f t="shared" si="104"/>
        <v>9.3071822401580795E-2</v>
      </c>
      <c r="N814" s="23">
        <f>SUM((J814-AandeelFiets)^2,(K814-AandeelAuto)^2,(L814-AandeelBus)^2,(M814-AandeelTrein)^2)</f>
        <v>0.29811276680941678</v>
      </c>
      <c r="O814" s="58" t="str">
        <f>IF($N814=LeastSquares,B814,"")</f>
        <v/>
      </c>
      <c r="P814" s="58" t="str">
        <f>IF($N814=LeastSquares,C814,"")</f>
        <v/>
      </c>
      <c r="Q814" s="58" t="str">
        <f>IF($N814=LeastSquares,D814,"")</f>
        <v/>
      </c>
    </row>
    <row r="815" spans="1:17" x14ac:dyDescent="0.25">
      <c r="A815">
        <v>813</v>
      </c>
      <c r="B815" s="51">
        <f t="shared" si="97"/>
        <v>8</v>
      </c>
      <c r="C815" s="51">
        <f t="shared" si="98"/>
        <v>1</v>
      </c>
      <c r="D815" s="51">
        <f t="shared" si="99"/>
        <v>3</v>
      </c>
      <c r="E815" s="14">
        <f>Alfa*($B815*V$3+$C815*V$4+$D815*V$5)</f>
        <v>2.4</v>
      </c>
      <c r="F815" s="14">
        <f>Alfa*($B815*W$3+$C815*W$4+$D815*W$5)</f>
        <v>1.5574468085106383</v>
      </c>
      <c r="G815" s="14">
        <f>Alfa*($B815*X$3+$C815*X$4+$D815*X$5)</f>
        <v>1.2880851063829788</v>
      </c>
      <c r="H815" s="14">
        <f>Alfa*($B815*Y$3+$C815*Y$4+$D815*Y$5)</f>
        <v>0.80999999999999994</v>
      </c>
      <c r="I815" s="19">
        <f t="shared" si="100"/>
        <v>21.643607740330342</v>
      </c>
      <c r="J815" s="22">
        <f t="shared" si="101"/>
        <v>0.50930401774474943</v>
      </c>
      <c r="K815" s="22">
        <f t="shared" si="102"/>
        <v>0.21931124505036523</v>
      </c>
      <c r="L815" s="22">
        <f t="shared" si="103"/>
        <v>0.16752460382759454</v>
      </c>
      <c r="M815" s="22">
        <f t="shared" si="104"/>
        <v>0.10386013337729072</v>
      </c>
      <c r="N815" s="23">
        <f>SUM((J815-AandeelFiets)^2,(K815-AandeelAuto)^2,(L815-AandeelBus)^2,(M815-AandeelTrein)^2)</f>
        <v>0.22989254170125423</v>
      </c>
      <c r="O815" s="58" t="str">
        <f>IF($N815=LeastSquares,B815,"")</f>
        <v/>
      </c>
      <c r="P815" s="58" t="str">
        <f>IF($N815=LeastSquares,C815,"")</f>
        <v/>
      </c>
      <c r="Q815" s="58" t="str">
        <f>IF($N815=LeastSquares,D815,"")</f>
        <v/>
      </c>
    </row>
    <row r="816" spans="1:17" x14ac:dyDescent="0.25">
      <c r="A816">
        <v>814</v>
      </c>
      <c r="B816" s="51">
        <f t="shared" si="97"/>
        <v>8</v>
      </c>
      <c r="C816" s="51">
        <f t="shared" si="98"/>
        <v>1</v>
      </c>
      <c r="D816" s="51">
        <f t="shared" si="99"/>
        <v>4</v>
      </c>
      <c r="E816" s="14">
        <f>Alfa*($B816*V$3+$C816*V$4+$D816*V$5)</f>
        <v>2.4</v>
      </c>
      <c r="F816" s="14">
        <f>Alfa*($B816*W$3+$C816*W$4+$D816*W$5)</f>
        <v>1.8574468085106381</v>
      </c>
      <c r="G816" s="14">
        <f>Alfa*($B816*X$3+$C816*X$4+$D816*X$5)</f>
        <v>1.4080851063829789</v>
      </c>
      <c r="H816" s="14">
        <f>Alfa*($B816*Y$3+$C816*Y$4+$D816*Y$5)</f>
        <v>1.02</v>
      </c>
      <c r="I816" s="19">
        <f t="shared" si="100"/>
        <v>24.291847395639614</v>
      </c>
      <c r="J816" s="22">
        <f t="shared" si="101"/>
        <v>0.45378090027933654</v>
      </c>
      <c r="K816" s="22">
        <f t="shared" si="102"/>
        <v>0.26376572175412022</v>
      </c>
      <c r="L816" s="22">
        <f t="shared" si="103"/>
        <v>0.16829183566811398</v>
      </c>
      <c r="M816" s="22">
        <f t="shared" si="104"/>
        <v>0.11416154229842915</v>
      </c>
      <c r="N816" s="23">
        <f>SUM((J816-AandeelFiets)^2,(K816-AandeelAuto)^2,(L816-AandeelBus)^2,(M816-AandeelTrein)^2)</f>
        <v>0.16689492700294534</v>
      </c>
      <c r="O816" s="58" t="str">
        <f>IF($N816=LeastSquares,B816,"")</f>
        <v/>
      </c>
      <c r="P816" s="58" t="str">
        <f>IF($N816=LeastSquares,C816,"")</f>
        <v/>
      </c>
      <c r="Q816" s="58" t="str">
        <f>IF($N816=LeastSquares,D816,"")</f>
        <v/>
      </c>
    </row>
    <row r="817" spans="1:17" x14ac:dyDescent="0.25">
      <c r="A817">
        <v>815</v>
      </c>
      <c r="B817" s="51">
        <f t="shared" si="97"/>
        <v>8</v>
      </c>
      <c r="C817" s="51">
        <f t="shared" si="98"/>
        <v>1</v>
      </c>
      <c r="D817" s="51">
        <f t="shared" si="99"/>
        <v>5</v>
      </c>
      <c r="E817" s="14">
        <f>Alfa*($B817*V$3+$C817*V$4+$D817*V$5)</f>
        <v>2.4</v>
      </c>
      <c r="F817" s="14">
        <f>Alfa*($B817*W$3+$C817*W$4+$D817*W$5)</f>
        <v>2.1574468085106382</v>
      </c>
      <c r="G817" s="14">
        <f>Alfa*($B817*X$3+$C817*X$4+$D817*X$5)</f>
        <v>1.528085106382979</v>
      </c>
      <c r="H817" s="14">
        <f>Alfa*($B817*Y$3+$C817*Y$4+$D817*Y$5)</f>
        <v>1.2299999999999998</v>
      </c>
      <c r="I817" s="19">
        <f t="shared" si="100"/>
        <v>27.702774705717403</v>
      </c>
      <c r="J817" s="22">
        <f t="shared" si="101"/>
        <v>0.39790874732727033</v>
      </c>
      <c r="K817" s="22">
        <f t="shared" si="102"/>
        <v>0.31220796162402331</v>
      </c>
      <c r="L817" s="22">
        <f t="shared" si="103"/>
        <v>0.16638557023796066</v>
      </c>
      <c r="M817" s="22">
        <f t="shared" si="104"/>
        <v>0.1234977208107456</v>
      </c>
      <c r="N817" s="23">
        <f>SUM((J817-AandeelFiets)^2,(K817-AandeelAuto)^2,(L817-AandeelBus)^2,(M817-AandeelTrein)^2)</f>
        <v>0.11197148813559858</v>
      </c>
      <c r="O817" s="58" t="str">
        <f>IF($N817=LeastSquares,B817,"")</f>
        <v/>
      </c>
      <c r="P817" s="58" t="str">
        <f>IF($N817=LeastSquares,C817,"")</f>
        <v/>
      </c>
      <c r="Q817" s="58" t="str">
        <f>IF($N817=LeastSquares,D817,"")</f>
        <v/>
      </c>
    </row>
    <row r="818" spans="1:17" x14ac:dyDescent="0.25">
      <c r="A818">
        <v>816</v>
      </c>
      <c r="B818" s="51">
        <f t="shared" si="97"/>
        <v>8</v>
      </c>
      <c r="C818" s="51">
        <f t="shared" si="98"/>
        <v>1</v>
      </c>
      <c r="D818" s="51">
        <f t="shared" si="99"/>
        <v>6</v>
      </c>
      <c r="E818" s="14">
        <f>Alfa*($B818*V$3+$C818*V$4+$D818*V$5)</f>
        <v>2.4</v>
      </c>
      <c r="F818" s="14">
        <f>Alfa*($B818*W$3+$C818*W$4+$D818*W$5)</f>
        <v>2.4574468085106385</v>
      </c>
      <c r="G818" s="14">
        <f>Alfa*($B818*X$3+$C818*X$4+$D818*X$5)</f>
        <v>1.6480851063829791</v>
      </c>
      <c r="H818" s="14">
        <f>Alfa*($B818*Y$3+$C818*Y$4+$D818*Y$5)</f>
        <v>1.4399999999999997</v>
      </c>
      <c r="I818" s="19">
        <f t="shared" si="100"/>
        <v>32.115855785724811</v>
      </c>
      <c r="J818" s="22">
        <f t="shared" si="101"/>
        <v>0.3432315942065382</v>
      </c>
      <c r="K818" s="22">
        <f t="shared" si="102"/>
        <v>0.36352651197603486</v>
      </c>
      <c r="L818" s="22">
        <f t="shared" si="103"/>
        <v>0.16182095815384703</v>
      </c>
      <c r="M818" s="22">
        <f t="shared" si="104"/>
        <v>0.13142093566357993</v>
      </c>
      <c r="N818" s="23">
        <f>SUM((J818-AandeelFiets)^2,(K818-AandeelAuto)^2,(L818-AandeelBus)^2,(M818-AandeelTrein)^2)</f>
        <v>6.7347302426413666E-2</v>
      </c>
      <c r="O818" s="58" t="str">
        <f>IF($N818=LeastSquares,B818,"")</f>
        <v/>
      </c>
      <c r="P818" s="58" t="str">
        <f>IF($N818=LeastSquares,C818,"")</f>
        <v/>
      </c>
      <c r="Q818" s="58" t="str">
        <f>IF($N818=LeastSquares,D818,"")</f>
        <v/>
      </c>
    </row>
    <row r="819" spans="1:17" x14ac:dyDescent="0.25">
      <c r="A819">
        <v>817</v>
      </c>
      <c r="B819" s="51">
        <f t="shared" si="97"/>
        <v>8</v>
      </c>
      <c r="C819" s="51">
        <f t="shared" si="98"/>
        <v>1</v>
      </c>
      <c r="D819" s="51">
        <f t="shared" si="99"/>
        <v>7</v>
      </c>
      <c r="E819" s="14">
        <f>Alfa*($B819*V$3+$C819*V$4+$D819*V$5)</f>
        <v>2.4</v>
      </c>
      <c r="F819" s="14">
        <f>Alfa*($B819*W$3+$C819*W$4+$D819*W$5)</f>
        <v>2.7574468085106383</v>
      </c>
      <c r="G819" s="14">
        <f>Alfa*($B819*X$3+$C819*X$4+$D819*X$5)</f>
        <v>1.7680851063829788</v>
      </c>
      <c r="H819" s="14">
        <f>Alfa*($B819*Y$3+$C819*Y$4+$D819*Y$5)</f>
        <v>1.6499999999999997</v>
      </c>
      <c r="I819" s="19">
        <f t="shared" si="100"/>
        <v>37.849332644198128</v>
      </c>
      <c r="J819" s="22">
        <f t="shared" si="101"/>
        <v>0.29123832867186178</v>
      </c>
      <c r="K819" s="22">
        <f t="shared" si="102"/>
        <v>0.41637601714045136</v>
      </c>
      <c r="L819" s="22">
        <f t="shared" si="103"/>
        <v>0.15481440884690484</v>
      </c>
      <c r="M819" s="22">
        <f t="shared" si="104"/>
        <v>0.13757124534078191</v>
      </c>
      <c r="N819" s="23">
        <f>SUM((J819-AandeelFiets)^2,(K819-AandeelAuto)^2,(L819-AandeelBus)^2,(M819-AandeelTrein)^2)</f>
        <v>3.4269193233318174E-2</v>
      </c>
      <c r="O819" s="58" t="str">
        <f>IF($N819=LeastSquares,B819,"")</f>
        <v/>
      </c>
      <c r="P819" s="58" t="str">
        <f>IF($N819=LeastSquares,C819,"")</f>
        <v/>
      </c>
      <c r="Q819" s="58" t="str">
        <f>IF($N819=LeastSquares,D819,"")</f>
        <v/>
      </c>
    </row>
    <row r="820" spans="1:17" x14ac:dyDescent="0.25">
      <c r="A820">
        <v>818</v>
      </c>
      <c r="B820" s="51">
        <f t="shared" si="97"/>
        <v>8</v>
      </c>
      <c r="C820" s="51">
        <f t="shared" si="98"/>
        <v>1</v>
      </c>
      <c r="D820" s="51">
        <f t="shared" si="99"/>
        <v>8</v>
      </c>
      <c r="E820" s="14">
        <f>Alfa*($B820*V$3+$C820*V$4+$D820*V$5)</f>
        <v>2.4</v>
      </c>
      <c r="F820" s="14">
        <f>Alfa*($B820*W$3+$C820*W$4+$D820*W$5)</f>
        <v>3.0574468085106385</v>
      </c>
      <c r="G820" s="14">
        <f>Alfa*($B820*X$3+$C820*X$4+$D820*X$5)</f>
        <v>1.8880851063829787</v>
      </c>
      <c r="H820" s="14">
        <f>Alfa*($B820*Y$3+$C820*Y$4+$D820*Y$5)</f>
        <v>1.8599999999999997</v>
      </c>
      <c r="I820" s="19">
        <f t="shared" si="100"/>
        <v>45.326791854910688</v>
      </c>
      <c r="J820" s="22">
        <f t="shared" si="101"/>
        <v>0.24319339466879464</v>
      </c>
      <c r="K820" s="22">
        <f t="shared" si="102"/>
        <v>0.46932889820355106</v>
      </c>
      <c r="L820" s="22">
        <f t="shared" si="103"/>
        <v>0.1457571813955163</v>
      </c>
      <c r="M820" s="22">
        <f t="shared" si="104"/>
        <v>0.14172052573213798</v>
      </c>
      <c r="N820" s="23">
        <f>SUM((J820-AandeelFiets)^2,(K820-AandeelAuto)^2,(L820-AandeelBus)^2,(M820-AandeelTrein)^2)</f>
        <v>1.2862671261145927E-2</v>
      </c>
      <c r="O820" s="58" t="str">
        <f>IF($N820=LeastSquares,B820,"")</f>
        <v/>
      </c>
      <c r="P820" s="58" t="str">
        <f>IF($N820=LeastSquares,C820,"")</f>
        <v/>
      </c>
      <c r="Q820" s="58" t="str">
        <f>IF($N820=LeastSquares,D820,"")</f>
        <v/>
      </c>
    </row>
    <row r="821" spans="1:17" x14ac:dyDescent="0.25">
      <c r="A821">
        <v>819</v>
      </c>
      <c r="B821" s="51">
        <f t="shared" si="97"/>
        <v>8</v>
      </c>
      <c r="C821" s="51">
        <f t="shared" si="98"/>
        <v>1</v>
      </c>
      <c r="D821" s="51">
        <f t="shared" si="99"/>
        <v>9</v>
      </c>
      <c r="E821" s="14">
        <f>Alfa*($B821*V$3+$C821*V$4+$D821*V$5)</f>
        <v>2.4</v>
      </c>
      <c r="F821" s="14">
        <f>Alfa*($B821*W$3+$C821*W$4+$D821*W$5)</f>
        <v>3.3574468085106384</v>
      </c>
      <c r="G821" s="14">
        <f>Alfa*($B821*X$3+$C821*X$4+$D821*X$5)</f>
        <v>2.0080851063829788</v>
      </c>
      <c r="H821" s="14">
        <f>Alfa*($B821*Y$3+$C821*Y$4+$D821*Y$5)</f>
        <v>2.0699999999999998</v>
      </c>
      <c r="I821" s="19">
        <f t="shared" si="100"/>
        <v>55.112819379235596</v>
      </c>
      <c r="J821" s="22">
        <f t="shared" si="101"/>
        <v>0.20001111365379926</v>
      </c>
      <c r="K821" s="22">
        <f t="shared" si="102"/>
        <v>0.521036314981425</v>
      </c>
      <c r="L821" s="22">
        <f t="shared" si="103"/>
        <v>0.13515983480890914</v>
      </c>
      <c r="M821" s="22">
        <f t="shared" si="104"/>
        <v>0.14379273655586666</v>
      </c>
      <c r="N821" s="23">
        <f>SUM((J821-AandeelFiets)^2,(K821-AandeelAuto)^2,(L821-AandeelBus)^2,(M821-AandeelTrein)^2)</f>
        <v>2.2320579723774355E-3</v>
      </c>
      <c r="O821" s="58" t="str">
        <f>IF($N821=LeastSquares,B821,"")</f>
        <v/>
      </c>
      <c r="P821" s="58" t="str">
        <f>IF($N821=LeastSquares,C821,"")</f>
        <v/>
      </c>
      <c r="Q821" s="58" t="str">
        <f>IF($N821=LeastSquares,D821,"")</f>
        <v/>
      </c>
    </row>
    <row r="822" spans="1:17" x14ac:dyDescent="0.25">
      <c r="A822">
        <v>820</v>
      </c>
      <c r="B822" s="51">
        <f t="shared" si="97"/>
        <v>8</v>
      </c>
      <c r="C822" s="51">
        <f t="shared" si="98"/>
        <v>2</v>
      </c>
      <c r="D822" s="51">
        <f t="shared" si="99"/>
        <v>0</v>
      </c>
      <c r="E822" s="14">
        <f>Alfa*($B822*V$3+$C822*V$4+$D822*V$5)</f>
        <v>2.4</v>
      </c>
      <c r="F822" s="14">
        <f>Alfa*($B822*W$3+$C822*W$4+$D822*W$5)</f>
        <v>0.95744680851063824</v>
      </c>
      <c r="G822" s="14">
        <f>Alfa*($B822*X$3+$C822*X$4+$D822*X$5)</f>
        <v>0.98808510638297875</v>
      </c>
      <c r="H822" s="14">
        <f>Alfa*($B822*Y$3+$C822*Y$4+$D822*Y$5)</f>
        <v>0.36</v>
      </c>
      <c r="I822" s="19">
        <f t="shared" si="100"/>
        <v>17.747628588343673</v>
      </c>
      <c r="J822" s="22">
        <f t="shared" si="101"/>
        <v>0.62110700174790834</v>
      </c>
      <c r="K822" s="22">
        <f t="shared" si="102"/>
        <v>0.14678224781148763</v>
      </c>
      <c r="L822" s="22">
        <f t="shared" si="103"/>
        <v>0.15134900768575943</v>
      </c>
      <c r="M822" s="22">
        <f t="shared" si="104"/>
        <v>8.076174275484474E-2</v>
      </c>
      <c r="N822" s="23">
        <f>SUM((J822-AandeelFiets)^2,(K822-AandeelAuto)^2,(L822-AandeelBus)^2,(M822-AandeelTrein)^2)</f>
        <v>0.37334354440007511</v>
      </c>
      <c r="O822" s="58" t="str">
        <f>IF($N822=LeastSquares,B822,"")</f>
        <v/>
      </c>
      <c r="P822" s="58" t="str">
        <f>IF($N822=LeastSquares,C822,"")</f>
        <v/>
      </c>
      <c r="Q822" s="58" t="str">
        <f>IF($N822=LeastSquares,D822,"")</f>
        <v/>
      </c>
    </row>
    <row r="823" spans="1:17" x14ac:dyDescent="0.25">
      <c r="A823">
        <v>821</v>
      </c>
      <c r="B823" s="51">
        <f t="shared" si="97"/>
        <v>8</v>
      </c>
      <c r="C823" s="51">
        <f t="shared" si="98"/>
        <v>2</v>
      </c>
      <c r="D823" s="51">
        <f t="shared" si="99"/>
        <v>1</v>
      </c>
      <c r="E823" s="14">
        <f>Alfa*($B823*V$3+$C823*V$4+$D823*V$5)</f>
        <v>2.4</v>
      </c>
      <c r="F823" s="14">
        <f>Alfa*($B823*W$3+$C823*W$4+$D823*W$5)</f>
        <v>1.2574468085106383</v>
      </c>
      <c r="G823" s="14">
        <f>Alfa*($B823*X$3+$C823*X$4+$D823*X$5)</f>
        <v>1.1080851063829786</v>
      </c>
      <c r="H823" s="14">
        <f>Alfa*($B823*Y$3+$C823*Y$4+$D823*Y$5)</f>
        <v>0.56999999999999995</v>
      </c>
      <c r="I823" s="19">
        <f t="shared" si="100"/>
        <v>19.3364288048496</v>
      </c>
      <c r="J823" s="22">
        <f t="shared" si="101"/>
        <v>0.57007302081948941</v>
      </c>
      <c r="K823" s="22">
        <f t="shared" si="102"/>
        <v>0.18185529125770564</v>
      </c>
      <c r="L823" s="22">
        <f t="shared" si="103"/>
        <v>0.15662424076078038</v>
      </c>
      <c r="M823" s="22">
        <f t="shared" si="104"/>
        <v>9.1447447162024645E-2</v>
      </c>
      <c r="N823" s="23">
        <f>SUM((J823-AandeelFiets)^2,(K823-AandeelAuto)^2,(L823-AandeelBus)^2,(M823-AandeelTrein)^2)</f>
        <v>0.30162973607448734</v>
      </c>
      <c r="O823" s="58" t="str">
        <f>IF($N823=LeastSquares,B823,"")</f>
        <v/>
      </c>
      <c r="P823" s="58" t="str">
        <f>IF($N823=LeastSquares,C823,"")</f>
        <v/>
      </c>
      <c r="Q823" s="58" t="str">
        <f>IF($N823=LeastSquares,D823,"")</f>
        <v/>
      </c>
    </row>
    <row r="824" spans="1:17" x14ac:dyDescent="0.25">
      <c r="A824">
        <v>822</v>
      </c>
      <c r="B824" s="51">
        <f t="shared" si="97"/>
        <v>8</v>
      </c>
      <c r="C824" s="51">
        <f t="shared" si="98"/>
        <v>2</v>
      </c>
      <c r="D824" s="51">
        <f t="shared" si="99"/>
        <v>2</v>
      </c>
      <c r="E824" s="14">
        <f>Alfa*($B824*V$3+$C824*V$4+$D824*V$5)</f>
        <v>2.4</v>
      </c>
      <c r="F824" s="14">
        <f>Alfa*($B824*W$3+$C824*W$4+$D824*W$5)</f>
        <v>1.5574468085106383</v>
      </c>
      <c r="G824" s="14">
        <f>Alfa*($B824*X$3+$C824*X$4+$D824*X$5)</f>
        <v>1.2280851063829787</v>
      </c>
      <c r="H824" s="14">
        <f>Alfa*($B824*Y$3+$C824*Y$4+$D824*Y$5)</f>
        <v>0.77999999999999992</v>
      </c>
      <c r="I824" s="19">
        <f t="shared" si="100"/>
        <v>21.366019721252101</v>
      </c>
      <c r="J824" s="22">
        <f t="shared" si="101"/>
        <v>0.51592091201138401</v>
      </c>
      <c r="K824" s="22">
        <f t="shared" si="102"/>
        <v>0.22216054383738076</v>
      </c>
      <c r="L824" s="22">
        <f t="shared" si="103"/>
        <v>0.15981846683415032</v>
      </c>
      <c r="M824" s="22">
        <f t="shared" si="104"/>
        <v>0.10210007731708494</v>
      </c>
      <c r="N824" s="23">
        <f>SUM((J824-AandeelFiets)^2,(K824-AandeelAuto)^2,(L824-AandeelBus)^2,(M824-AandeelTrein)^2)</f>
        <v>0.23207789773149948</v>
      </c>
      <c r="O824" s="58" t="str">
        <f>IF($N824=LeastSquares,B824,"")</f>
        <v/>
      </c>
      <c r="P824" s="58" t="str">
        <f>IF($N824=LeastSquares,C824,"")</f>
        <v/>
      </c>
      <c r="Q824" s="58" t="str">
        <f>IF($N824=LeastSquares,D824,"")</f>
        <v/>
      </c>
    </row>
    <row r="825" spans="1:17" x14ac:dyDescent="0.25">
      <c r="A825">
        <v>823</v>
      </c>
      <c r="B825" s="51">
        <f t="shared" si="97"/>
        <v>8</v>
      </c>
      <c r="C825" s="51">
        <f t="shared" si="98"/>
        <v>2</v>
      </c>
      <c r="D825" s="51">
        <f t="shared" si="99"/>
        <v>3</v>
      </c>
      <c r="E825" s="14">
        <f>Alfa*($B825*V$3+$C825*V$4+$D825*V$5)</f>
        <v>2.4</v>
      </c>
      <c r="F825" s="14">
        <f>Alfa*($B825*W$3+$C825*W$4+$D825*W$5)</f>
        <v>1.8574468085106381</v>
      </c>
      <c r="G825" s="14">
        <f>Alfa*($B825*X$3+$C825*X$4+$D825*X$5)</f>
        <v>1.3480851063829788</v>
      </c>
      <c r="H825" s="14">
        <f>Alfa*($B825*Y$3+$C825*Y$4+$D825*Y$5)</f>
        <v>0.98999999999999988</v>
      </c>
      <c r="I825" s="19">
        <f t="shared" si="100"/>
        <v>23.97181355293861</v>
      </c>
      <c r="J825" s="22">
        <f t="shared" si="101"/>
        <v>0.45983906709012068</v>
      </c>
      <c r="K825" s="22">
        <f t="shared" si="102"/>
        <v>0.26728710562102531</v>
      </c>
      <c r="L825" s="22">
        <f t="shared" si="103"/>
        <v>0.16060720772725837</v>
      </c>
      <c r="M825" s="22">
        <f t="shared" si="104"/>
        <v>0.11226661956159567</v>
      </c>
      <c r="N825" s="23">
        <f>SUM((J825-AandeelFiets)^2,(K825-AandeelAuto)^2,(L825-AandeelBus)^2,(M825-AandeelTrein)^2)</f>
        <v>0.1678606863872909</v>
      </c>
      <c r="O825" s="58" t="str">
        <f>IF($N825=LeastSquares,B825,"")</f>
        <v/>
      </c>
      <c r="P825" s="58" t="str">
        <f>IF($N825=LeastSquares,C825,"")</f>
        <v/>
      </c>
      <c r="Q825" s="58" t="str">
        <f>IF($N825=LeastSquares,D825,"")</f>
        <v/>
      </c>
    </row>
    <row r="826" spans="1:17" x14ac:dyDescent="0.25">
      <c r="A826">
        <v>824</v>
      </c>
      <c r="B826" s="51">
        <f t="shared" si="97"/>
        <v>8</v>
      </c>
      <c r="C826" s="51">
        <f t="shared" si="98"/>
        <v>2</v>
      </c>
      <c r="D826" s="51">
        <f t="shared" si="99"/>
        <v>4</v>
      </c>
      <c r="E826" s="14">
        <f>Alfa*($B826*V$3+$C826*V$4+$D826*V$5)</f>
        <v>2.4</v>
      </c>
      <c r="F826" s="14">
        <f>Alfa*($B826*W$3+$C826*W$4+$D826*W$5)</f>
        <v>2.1574468085106382</v>
      </c>
      <c r="G826" s="14">
        <f>Alfa*($B826*X$3+$C826*X$4+$D826*X$5)</f>
        <v>1.4680851063829785</v>
      </c>
      <c r="H826" s="14">
        <f>Alfa*($B826*Y$3+$C826*Y$4+$D826*Y$5)</f>
        <v>1.2</v>
      </c>
      <c r="I826" s="19">
        <f t="shared" si="100"/>
        <v>27.333234912870523</v>
      </c>
      <c r="J826" s="22">
        <f t="shared" si="101"/>
        <v>0.40328839289531254</v>
      </c>
      <c r="K826" s="22">
        <f t="shared" si="102"/>
        <v>0.31642894994946158</v>
      </c>
      <c r="L826" s="22">
        <f t="shared" si="103"/>
        <v>0.15881452748378377</v>
      </c>
      <c r="M826" s="22">
        <f t="shared" si="104"/>
        <v>0.12146812967144217</v>
      </c>
      <c r="N826" s="23">
        <f>SUM((J826-AandeelFiets)^2,(K826-AandeelAuto)^2,(L826-AandeelBus)^2,(M826-AandeelTrein)^2)</f>
        <v>0.11197018225619504</v>
      </c>
      <c r="O826" s="58" t="str">
        <f>IF($N826=LeastSquares,B826,"")</f>
        <v/>
      </c>
      <c r="P826" s="58" t="str">
        <f>IF($N826=LeastSquares,C826,"")</f>
        <v/>
      </c>
      <c r="Q826" s="58" t="str">
        <f>IF($N826=LeastSquares,D826,"")</f>
        <v/>
      </c>
    </row>
    <row r="827" spans="1:17" x14ac:dyDescent="0.25">
      <c r="A827">
        <v>825</v>
      </c>
      <c r="B827" s="51">
        <f t="shared" si="97"/>
        <v>8</v>
      </c>
      <c r="C827" s="51">
        <f t="shared" si="98"/>
        <v>2</v>
      </c>
      <c r="D827" s="51">
        <f t="shared" si="99"/>
        <v>5</v>
      </c>
      <c r="E827" s="14">
        <f>Alfa*($B827*V$3+$C827*V$4+$D827*V$5)</f>
        <v>2.4</v>
      </c>
      <c r="F827" s="14">
        <f>Alfa*($B827*W$3+$C827*W$4+$D827*W$5)</f>
        <v>2.4574468085106385</v>
      </c>
      <c r="G827" s="14">
        <f>Alfa*($B827*X$3+$C827*X$4+$D827*X$5)</f>
        <v>1.5880851063829786</v>
      </c>
      <c r="H827" s="14">
        <f>Alfa*($B827*Y$3+$C827*Y$4+$D827*Y$5)</f>
        <v>1.41</v>
      </c>
      <c r="I827" s="19">
        <f t="shared" si="100"/>
        <v>31.688464573267403</v>
      </c>
      <c r="J827" s="22">
        <f t="shared" si="101"/>
        <v>0.34786085501728048</v>
      </c>
      <c r="K827" s="22">
        <f t="shared" si="102"/>
        <v>0.36842949603683151</v>
      </c>
      <c r="L827" s="22">
        <f t="shared" si="103"/>
        <v>0.15445266350246728</v>
      </c>
      <c r="M827" s="22">
        <f t="shared" si="104"/>
        <v>0.12925698544342065</v>
      </c>
      <c r="N827" s="23">
        <f>SUM((J827-AandeelFiets)^2,(K827-AandeelAuto)^2,(L827-AandeelBus)^2,(M827-AandeelTrein)^2)</f>
        <v>6.6734450623357339E-2</v>
      </c>
      <c r="O827" s="58" t="str">
        <f>IF($N827=LeastSquares,B827,"")</f>
        <v/>
      </c>
      <c r="P827" s="58" t="str">
        <f>IF($N827=LeastSquares,C827,"")</f>
        <v/>
      </c>
      <c r="Q827" s="58" t="str">
        <f>IF($N827=LeastSquares,D827,"")</f>
        <v/>
      </c>
    </row>
    <row r="828" spans="1:17" x14ac:dyDescent="0.25">
      <c r="A828">
        <v>826</v>
      </c>
      <c r="B828" s="51">
        <f t="shared" si="97"/>
        <v>8</v>
      </c>
      <c r="C828" s="51">
        <f t="shared" si="98"/>
        <v>2</v>
      </c>
      <c r="D828" s="51">
        <f t="shared" si="99"/>
        <v>6</v>
      </c>
      <c r="E828" s="14">
        <f>Alfa*($B828*V$3+$C828*V$4+$D828*V$5)</f>
        <v>2.4</v>
      </c>
      <c r="F828" s="14">
        <f>Alfa*($B828*W$3+$C828*W$4+$D828*W$5)</f>
        <v>2.7574468085106383</v>
      </c>
      <c r="G828" s="14">
        <f>Alfa*($B828*X$3+$C828*X$4+$D828*X$5)</f>
        <v>1.7080851063829787</v>
      </c>
      <c r="H828" s="14">
        <f>Alfa*($B828*Y$3+$C828*Y$4+$D828*Y$5)</f>
        <v>1.6199999999999999</v>
      </c>
      <c r="I828" s="19">
        <f t="shared" si="100"/>
        <v>37.354205309981793</v>
      </c>
      <c r="J828" s="22">
        <f t="shared" si="101"/>
        <v>0.29509867200135531</v>
      </c>
      <c r="K828" s="22">
        <f t="shared" si="102"/>
        <v>0.4218950516290067</v>
      </c>
      <c r="L828" s="22">
        <f t="shared" si="103"/>
        <v>0.14773127119602839</v>
      </c>
      <c r="M828" s="22">
        <f t="shared" si="104"/>
        <v>0.13527500517360971</v>
      </c>
      <c r="N828" s="23">
        <f>SUM((J828-AandeelFiets)^2,(K828-AandeelAuto)^2,(L828-AandeelBus)^2,(M828-AandeelTrein)^2)</f>
        <v>3.3440904304950239E-2</v>
      </c>
      <c r="O828" s="58" t="str">
        <f>IF($N828=LeastSquares,B828,"")</f>
        <v/>
      </c>
      <c r="P828" s="58" t="str">
        <f>IF($N828=LeastSquares,C828,"")</f>
        <v/>
      </c>
      <c r="Q828" s="58" t="str">
        <f>IF($N828=LeastSquares,D828,"")</f>
        <v/>
      </c>
    </row>
    <row r="829" spans="1:17" x14ac:dyDescent="0.25">
      <c r="A829">
        <v>827</v>
      </c>
      <c r="B829" s="51">
        <f t="shared" si="97"/>
        <v>8</v>
      </c>
      <c r="C829" s="51">
        <f t="shared" si="98"/>
        <v>2</v>
      </c>
      <c r="D829" s="51">
        <f t="shared" si="99"/>
        <v>7</v>
      </c>
      <c r="E829" s="14">
        <f>Alfa*($B829*V$3+$C829*V$4+$D829*V$5)</f>
        <v>2.4</v>
      </c>
      <c r="F829" s="14">
        <f>Alfa*($B829*W$3+$C829*W$4+$D829*W$5)</f>
        <v>3.0574468085106385</v>
      </c>
      <c r="G829" s="14">
        <f>Alfa*($B829*X$3+$C829*X$4+$D829*X$5)</f>
        <v>1.8280851063829788</v>
      </c>
      <c r="H829" s="14">
        <f>Alfa*($B829*Y$3+$C829*Y$4+$D829*Y$5)</f>
        <v>1.8299999999999998</v>
      </c>
      <c r="I829" s="19">
        <f t="shared" si="100"/>
        <v>44.752197170257084</v>
      </c>
      <c r="J829" s="22">
        <f t="shared" si="101"/>
        <v>0.2463158700053224</v>
      </c>
      <c r="K829" s="22">
        <f t="shared" si="102"/>
        <v>0.47535483452207716</v>
      </c>
      <c r="L829" s="22">
        <f t="shared" si="103"/>
        <v>0.13903140502918232</v>
      </c>
      <c r="M829" s="22">
        <f t="shared" si="104"/>
        <v>0.13929789044341809</v>
      </c>
      <c r="N829" s="23">
        <f>SUM((J829-AandeelFiets)^2,(K829-AandeelAuto)^2,(L829-AandeelBus)^2,(M829-AandeelTrein)^2)</f>
        <v>1.2186784461373258E-2</v>
      </c>
      <c r="O829" s="58" t="str">
        <f>IF($N829=LeastSquares,B829,"")</f>
        <v/>
      </c>
      <c r="P829" s="58" t="str">
        <f>IF($N829=LeastSquares,C829,"")</f>
        <v/>
      </c>
      <c r="Q829" s="58" t="str">
        <f>IF($N829=LeastSquares,D829,"")</f>
        <v/>
      </c>
    </row>
    <row r="830" spans="1:17" x14ac:dyDescent="0.25">
      <c r="A830">
        <v>828</v>
      </c>
      <c r="B830" s="51">
        <f t="shared" si="97"/>
        <v>8</v>
      </c>
      <c r="C830" s="51">
        <f t="shared" si="98"/>
        <v>2</v>
      </c>
      <c r="D830" s="51">
        <f t="shared" si="99"/>
        <v>8</v>
      </c>
      <c r="E830" s="14">
        <f>Alfa*($B830*V$3+$C830*V$4+$D830*V$5)</f>
        <v>2.4</v>
      </c>
      <c r="F830" s="14">
        <f>Alfa*($B830*W$3+$C830*W$4+$D830*W$5)</f>
        <v>3.3574468085106384</v>
      </c>
      <c r="G830" s="14">
        <f>Alfa*($B830*X$3+$C830*X$4+$D830*X$5)</f>
        <v>1.9480851063829787</v>
      </c>
      <c r="H830" s="14">
        <f>Alfa*($B830*Y$3+$C830*Y$4+$D830*Y$5)</f>
        <v>2.04</v>
      </c>
      <c r="I830" s="19">
        <f t="shared" si="100"/>
        <v>54.444807166955641</v>
      </c>
      <c r="J830" s="22">
        <f t="shared" si="101"/>
        <v>0.2024651560770323</v>
      </c>
      <c r="K830" s="22">
        <f t="shared" si="102"/>
        <v>0.52742918584570431</v>
      </c>
      <c r="L830" s="22">
        <f t="shared" si="103"/>
        <v>0.12885051182804161</v>
      </c>
      <c r="M830" s="22">
        <f t="shared" si="104"/>
        <v>0.14125514624922178</v>
      </c>
      <c r="N830" s="23">
        <f>SUM((J830-AandeelFiets)^2,(K830-AandeelAuto)^2,(L830-AandeelBus)^2,(M830-AandeelTrein)^2)</f>
        <v>1.9931291124501895E-3</v>
      </c>
      <c r="O830" s="58" t="str">
        <f>IF($N830=LeastSquares,B830,"")</f>
        <v/>
      </c>
      <c r="P830" s="58" t="str">
        <f>IF($N830=LeastSquares,C830,"")</f>
        <v/>
      </c>
      <c r="Q830" s="58" t="str">
        <f>IF($N830=LeastSquares,D830,"")</f>
        <v/>
      </c>
    </row>
    <row r="831" spans="1:17" x14ac:dyDescent="0.25">
      <c r="A831">
        <v>829</v>
      </c>
      <c r="B831" s="51">
        <f t="shared" si="97"/>
        <v>8</v>
      </c>
      <c r="C831" s="51">
        <f t="shared" si="98"/>
        <v>2</v>
      </c>
      <c r="D831" s="51">
        <f t="shared" si="99"/>
        <v>9</v>
      </c>
      <c r="E831" s="14">
        <f>Alfa*($B831*V$3+$C831*V$4+$D831*V$5)</f>
        <v>2.4</v>
      </c>
      <c r="F831" s="14">
        <f>Alfa*($B831*W$3+$C831*W$4+$D831*W$5)</f>
        <v>3.6574468085106382</v>
      </c>
      <c r="G831" s="14">
        <f>Alfa*($B831*X$3+$C831*X$4+$D831*X$5)</f>
        <v>2.0680851063829784</v>
      </c>
      <c r="H831" s="14">
        <f>Alfa*($B831*Y$3+$C831*Y$4+$D831*Y$5)</f>
        <v>2.25</v>
      </c>
      <c r="I831" s="19">
        <f t="shared" si="100"/>
        <v>67.182823639937453</v>
      </c>
      <c r="J831" s="22">
        <f t="shared" si="101"/>
        <v>0.1640773010631362</v>
      </c>
      <c r="K831" s="22">
        <f t="shared" si="102"/>
        <v>0.57696665424284155</v>
      </c>
      <c r="L831" s="22">
        <f t="shared" si="103"/>
        <v>0.11773340291868514</v>
      </c>
      <c r="M831" s="22">
        <f t="shared" si="104"/>
        <v>0.14122264177533694</v>
      </c>
      <c r="N831" s="23">
        <f>SUM((J831-AandeelFiets)^2,(K831-AandeelAuto)^2,(L831-AandeelBus)^2,(M831-AandeelTrein)^2)</f>
        <v>1.1200054479760327E-3</v>
      </c>
      <c r="O831" s="58" t="str">
        <f>IF($N831=LeastSquares,B831,"")</f>
        <v/>
      </c>
      <c r="P831" s="58" t="str">
        <f>IF($N831=LeastSquares,C831,"")</f>
        <v/>
      </c>
      <c r="Q831" s="58" t="str">
        <f>IF($N831=LeastSquares,D831,"")</f>
        <v/>
      </c>
    </row>
    <row r="832" spans="1:17" x14ac:dyDescent="0.25">
      <c r="A832">
        <v>830</v>
      </c>
      <c r="B832" s="51">
        <f t="shared" si="97"/>
        <v>8</v>
      </c>
      <c r="C832" s="51">
        <f t="shared" si="98"/>
        <v>3</v>
      </c>
      <c r="D832" s="51">
        <f t="shared" si="99"/>
        <v>0</v>
      </c>
      <c r="E832" s="14">
        <f>Alfa*($B832*V$3+$C832*V$4+$D832*V$5)</f>
        <v>2.4</v>
      </c>
      <c r="F832" s="14">
        <f>Alfa*($B832*W$3+$C832*W$4+$D832*W$5)</f>
        <v>1.2574468085106383</v>
      </c>
      <c r="G832" s="14">
        <f>Alfa*($B832*X$3+$C832*X$4+$D832*X$5)</f>
        <v>1.0480851063829788</v>
      </c>
      <c r="H832" s="14">
        <f>Alfa*($B832*Y$3+$C832*Y$4+$D832*Y$5)</f>
        <v>0.53999999999999992</v>
      </c>
      <c r="I832" s="19">
        <f t="shared" si="100"/>
        <v>19.107799391093842</v>
      </c>
      <c r="J832" s="22">
        <f t="shared" si="101"/>
        <v>0.57689408157485211</v>
      </c>
      <c r="K832" s="22">
        <f t="shared" si="102"/>
        <v>0.18403123354062553</v>
      </c>
      <c r="L832" s="22">
        <f t="shared" si="103"/>
        <v>0.14926806576203513</v>
      </c>
      <c r="M832" s="22">
        <f t="shared" si="104"/>
        <v>8.9806619122487247E-2</v>
      </c>
      <c r="N832" s="23">
        <f>SUM((J832-AandeelFiets)^2,(K832-AandeelAuto)^2,(L832-AandeelBus)^2,(M832-AandeelTrein)^2)</f>
        <v>0.30527966203690493</v>
      </c>
      <c r="O832" s="58" t="str">
        <f>IF($N832=LeastSquares,B832,"")</f>
        <v/>
      </c>
      <c r="P832" s="58" t="str">
        <f>IF($N832=LeastSquares,C832,"")</f>
        <v/>
      </c>
      <c r="Q832" s="58" t="str">
        <f>IF($N832=LeastSquares,D832,"")</f>
        <v/>
      </c>
    </row>
    <row r="833" spans="1:17" x14ac:dyDescent="0.25">
      <c r="A833">
        <v>831</v>
      </c>
      <c r="B833" s="51">
        <f t="shared" si="97"/>
        <v>8</v>
      </c>
      <c r="C833" s="51">
        <f t="shared" si="98"/>
        <v>3</v>
      </c>
      <c r="D833" s="51">
        <f t="shared" si="99"/>
        <v>1</v>
      </c>
      <c r="E833" s="14">
        <f>Alfa*($B833*V$3+$C833*V$4+$D833*V$5)</f>
        <v>2.4</v>
      </c>
      <c r="F833" s="14">
        <f>Alfa*($B833*W$3+$C833*W$4+$D833*W$5)</f>
        <v>1.5574468085106383</v>
      </c>
      <c r="G833" s="14">
        <f>Alfa*($B833*X$3+$C833*X$4+$D833*X$5)</f>
        <v>1.1680851063829787</v>
      </c>
      <c r="H833" s="14">
        <f>Alfa*($B833*Y$3+$C833*Y$4+$D833*Y$5)</f>
        <v>0.75</v>
      </c>
      <c r="I833" s="19">
        <f t="shared" si="100"/>
        <v>21.102691727019572</v>
      </c>
      <c r="J833" s="22">
        <f t="shared" si="101"/>
        <v>0.52235878357298327</v>
      </c>
      <c r="K833" s="22">
        <f t="shared" si="102"/>
        <v>0.22493275371292956</v>
      </c>
      <c r="L833" s="22">
        <f t="shared" si="103"/>
        <v>0.15238950606164733</v>
      </c>
      <c r="M833" s="22">
        <f t="shared" si="104"/>
        <v>0.10031895665243973</v>
      </c>
      <c r="N833" s="23">
        <f>SUM((J833-AandeelFiets)^2,(K833-AandeelAuto)^2,(L833-AandeelBus)^2,(M833-AandeelTrein)^2)</f>
        <v>0.23443633400766223</v>
      </c>
      <c r="O833" s="58" t="str">
        <f>IF($N833=LeastSquares,B833,"")</f>
        <v/>
      </c>
      <c r="P833" s="58" t="str">
        <f>IF($N833=LeastSquares,C833,"")</f>
        <v/>
      </c>
      <c r="Q833" s="58" t="str">
        <f>IF($N833=LeastSquares,D833,"")</f>
        <v/>
      </c>
    </row>
    <row r="834" spans="1:17" x14ac:dyDescent="0.25">
      <c r="A834">
        <v>832</v>
      </c>
      <c r="B834" s="51">
        <f t="shared" si="97"/>
        <v>8</v>
      </c>
      <c r="C834" s="51">
        <f t="shared" si="98"/>
        <v>3</v>
      </c>
      <c r="D834" s="51">
        <f t="shared" si="99"/>
        <v>2</v>
      </c>
      <c r="E834" s="14">
        <f>Alfa*($B834*V$3+$C834*V$4+$D834*V$5)</f>
        <v>2.4</v>
      </c>
      <c r="F834" s="14">
        <f>Alfa*($B834*W$3+$C834*W$4+$D834*W$5)</f>
        <v>1.8574468085106381</v>
      </c>
      <c r="G834" s="14">
        <f>Alfa*($B834*X$3+$C834*X$4+$D834*X$5)</f>
        <v>1.2880851063829788</v>
      </c>
      <c r="H834" s="14">
        <f>Alfa*($B834*Y$3+$C834*Y$4+$D834*Y$5)</f>
        <v>0.95999999999999985</v>
      </c>
      <c r="I834" s="19">
        <f t="shared" si="100"/>
        <v>23.668066327215243</v>
      </c>
      <c r="J834" s="22">
        <f t="shared" si="101"/>
        <v>0.46574047191875412</v>
      </c>
      <c r="K834" s="22">
        <f t="shared" si="102"/>
        <v>0.27071736966040988</v>
      </c>
      <c r="L834" s="22">
        <f t="shared" si="103"/>
        <v>0.15319531228157204</v>
      </c>
      <c r="M834" s="22">
        <f t="shared" si="104"/>
        <v>0.11034684613926407</v>
      </c>
      <c r="N834" s="23">
        <f>SUM((J834-AandeelFiets)^2,(K834-AandeelAuto)^2,(L834-AandeelBus)^2,(M834-AandeelTrein)^2)</f>
        <v>0.16902857878591654</v>
      </c>
      <c r="O834" s="58" t="str">
        <f>IF($N834=LeastSquares,B834,"")</f>
        <v/>
      </c>
      <c r="P834" s="58" t="str">
        <f>IF($N834=LeastSquares,C834,"")</f>
        <v/>
      </c>
      <c r="Q834" s="58" t="str">
        <f>IF($N834=LeastSquares,D834,"")</f>
        <v/>
      </c>
    </row>
    <row r="835" spans="1:17" x14ac:dyDescent="0.25">
      <c r="A835">
        <v>833</v>
      </c>
      <c r="B835" s="51">
        <f t="shared" ref="B835:B898" si="105">INT(A835/100)</f>
        <v>8</v>
      </c>
      <c r="C835" s="51">
        <f t="shared" ref="C835:C898" si="106">INT((A835-100*B835)/10)</f>
        <v>3</v>
      </c>
      <c r="D835" s="51">
        <f t="shared" ref="D835:D898" si="107">A835-100*B835-10*C835</f>
        <v>3</v>
      </c>
      <c r="E835" s="14">
        <f>Alfa*($B835*V$3+$C835*V$4+$D835*V$5)</f>
        <v>2.4</v>
      </c>
      <c r="F835" s="14">
        <f>Alfa*($B835*W$3+$C835*W$4+$D835*W$5)</f>
        <v>2.1574468085106382</v>
      </c>
      <c r="G835" s="14">
        <f>Alfa*($B835*X$3+$C835*X$4+$D835*X$5)</f>
        <v>1.4080851063829789</v>
      </c>
      <c r="H835" s="14">
        <f>Alfa*($B835*Y$3+$C835*Y$4+$D835*Y$5)</f>
        <v>1.1699999999999997</v>
      </c>
      <c r="I835" s="19">
        <f t="shared" ref="I835:I898" si="108">EXP(E835)+EXP(F835)+EXP(G835)+EXP(H835)</f>
        <v>26.98231543135357</v>
      </c>
      <c r="J835" s="22">
        <f t="shared" ref="J835:J898" si="109">EXP(E835)/$I835</f>
        <v>0.40853337470929652</v>
      </c>
      <c r="K835" s="22">
        <f t="shared" ref="K835:K898" si="110">EXP(F835)/$I835</f>
        <v>0.32054427812934744</v>
      </c>
      <c r="L835" s="22">
        <f t="shared" ref="L835:L898" si="111">EXP(G835)/$I835</f>
        <v>0.15151107399891528</v>
      </c>
      <c r="M835" s="22">
        <f t="shared" ref="M835:M898" si="112">EXP(H835)/$I835</f>
        <v>0.11941127316244067</v>
      </c>
      <c r="N835" s="23">
        <f>SUM((J835-AandeelFiets)^2,(K835-AandeelAuto)^2,(L835-AandeelBus)^2,(M835-AandeelTrein)^2)</f>
        <v>0.11218849168024704</v>
      </c>
      <c r="O835" s="58" t="str">
        <f>IF($N835=LeastSquares,B835,"")</f>
        <v/>
      </c>
      <c r="P835" s="58" t="str">
        <f>IF($N835=LeastSquares,C835,"")</f>
        <v/>
      </c>
      <c r="Q835" s="58" t="str">
        <f>IF($N835=LeastSquares,D835,"")</f>
        <v/>
      </c>
    </row>
    <row r="836" spans="1:17" x14ac:dyDescent="0.25">
      <c r="A836">
        <v>834</v>
      </c>
      <c r="B836" s="51">
        <f t="shared" si="105"/>
        <v>8</v>
      </c>
      <c r="C836" s="51">
        <f t="shared" si="106"/>
        <v>3</v>
      </c>
      <c r="D836" s="51">
        <f t="shared" si="107"/>
        <v>4</v>
      </c>
      <c r="E836" s="14">
        <f>Alfa*($B836*V$3+$C836*V$4+$D836*V$5)</f>
        <v>2.4</v>
      </c>
      <c r="F836" s="14">
        <f>Alfa*($B836*W$3+$C836*W$4+$D836*W$5)</f>
        <v>2.4574468085106385</v>
      </c>
      <c r="G836" s="14">
        <f>Alfa*($B836*X$3+$C836*X$4+$D836*X$5)</f>
        <v>1.528085106382979</v>
      </c>
      <c r="H836" s="14">
        <f>Alfa*($B836*Y$3+$C836*Y$4+$D836*Y$5)</f>
        <v>1.38</v>
      </c>
      <c r="I836" s="19">
        <f t="shared" si="108"/>
        <v>31.28238500763079</v>
      </c>
      <c r="J836" s="22">
        <f t="shared" si="109"/>
        <v>0.35237646931180888</v>
      </c>
      <c r="K836" s="22">
        <f t="shared" si="110"/>
        <v>0.37321211378422697</v>
      </c>
      <c r="L836" s="22">
        <f t="shared" si="111"/>
        <v>0.14734624503407187</v>
      </c>
      <c r="M836" s="22">
        <f t="shared" si="112"/>
        <v>0.12706517186989227</v>
      </c>
      <c r="N836" s="23">
        <f>SUM((J836-AandeelFiets)^2,(K836-AandeelAuto)^2,(L836-AandeelBus)^2,(M836-AandeelTrein)^2)</f>
        <v>6.6347653292705519E-2</v>
      </c>
      <c r="O836" s="58" t="str">
        <f>IF($N836=LeastSquares,B836,"")</f>
        <v/>
      </c>
      <c r="P836" s="58" t="str">
        <f>IF($N836=LeastSquares,C836,"")</f>
        <v/>
      </c>
      <c r="Q836" s="58" t="str">
        <f>IF($N836=LeastSquares,D836,"")</f>
        <v/>
      </c>
    </row>
    <row r="837" spans="1:17" x14ac:dyDescent="0.25">
      <c r="A837">
        <v>835</v>
      </c>
      <c r="B837" s="51">
        <f t="shared" si="105"/>
        <v>8</v>
      </c>
      <c r="C837" s="51">
        <f t="shared" si="106"/>
        <v>3</v>
      </c>
      <c r="D837" s="51">
        <f t="shared" si="107"/>
        <v>5</v>
      </c>
      <c r="E837" s="14">
        <f>Alfa*($B837*V$3+$C837*V$4+$D837*V$5)</f>
        <v>2.4</v>
      </c>
      <c r="F837" s="14">
        <f>Alfa*($B837*W$3+$C837*W$4+$D837*W$5)</f>
        <v>2.7574468085106383</v>
      </c>
      <c r="G837" s="14">
        <f>Alfa*($B837*X$3+$C837*X$4+$D837*X$5)</f>
        <v>1.6480851063829787</v>
      </c>
      <c r="H837" s="14">
        <f>Alfa*($B837*Y$3+$C837*Y$4+$D837*Y$5)</f>
        <v>1.5899999999999999</v>
      </c>
      <c r="I837" s="19">
        <f t="shared" si="108"/>
        <v>36.883498241960268</v>
      </c>
      <c r="J837" s="22">
        <f t="shared" si="109"/>
        <v>0.29886472016098403</v>
      </c>
      <c r="K837" s="22">
        <f t="shared" si="110"/>
        <v>0.42727927471604449</v>
      </c>
      <c r="L837" s="22">
        <f t="shared" si="111"/>
        <v>0.14090362364989567</v>
      </c>
      <c r="M837" s="22">
        <f t="shared" si="112"/>
        <v>0.13295238147307578</v>
      </c>
      <c r="N837" s="23">
        <f>SUM((J837-AandeelFiets)^2,(K837-AandeelAuto)^2,(L837-AandeelBus)^2,(M837-AandeelTrein)^2)</f>
        <v>3.2835027666063304E-2</v>
      </c>
      <c r="O837" s="58" t="str">
        <f>IF($N837=LeastSquares,B837,"")</f>
        <v/>
      </c>
      <c r="P837" s="58" t="str">
        <f>IF($N837=LeastSquares,C837,"")</f>
        <v/>
      </c>
      <c r="Q837" s="58" t="str">
        <f>IF($N837=LeastSquares,D837,"")</f>
        <v/>
      </c>
    </row>
    <row r="838" spans="1:17" x14ac:dyDescent="0.25">
      <c r="A838">
        <v>836</v>
      </c>
      <c r="B838" s="51">
        <f t="shared" si="105"/>
        <v>8</v>
      </c>
      <c r="C838" s="51">
        <f t="shared" si="106"/>
        <v>3</v>
      </c>
      <c r="D838" s="51">
        <f t="shared" si="107"/>
        <v>6</v>
      </c>
      <c r="E838" s="14">
        <f>Alfa*($B838*V$3+$C838*V$4+$D838*V$5)</f>
        <v>2.4</v>
      </c>
      <c r="F838" s="14">
        <f>Alfa*($B838*W$3+$C838*W$4+$D838*W$5)</f>
        <v>3.0574468085106385</v>
      </c>
      <c r="G838" s="14">
        <f>Alfa*($B838*X$3+$C838*X$4+$D838*X$5)</f>
        <v>1.7680851063829788</v>
      </c>
      <c r="H838" s="14">
        <f>Alfa*($B838*Y$3+$C838*Y$4+$D838*Y$5)</f>
        <v>1.7999999999999996</v>
      </c>
      <c r="I838" s="19">
        <f t="shared" si="108"/>
        <v>44.205619183982861</v>
      </c>
      <c r="J838" s="22">
        <f t="shared" si="109"/>
        <v>0.24936142925095953</v>
      </c>
      <c r="K838" s="22">
        <f t="shared" si="110"/>
        <v>0.48123233365035389</v>
      </c>
      <c r="L838" s="22">
        <f t="shared" si="111"/>
        <v>0.13255378313272273</v>
      </c>
      <c r="M838" s="22">
        <f t="shared" si="112"/>
        <v>0.13685245396596388</v>
      </c>
      <c r="N838" s="23">
        <f>SUM((J838-AandeelFiets)^2,(K838-AandeelAuto)^2,(L838-AandeelBus)^2,(M838-AandeelTrein)^2)</f>
        <v>1.172063474627256E-2</v>
      </c>
      <c r="O838" s="58" t="str">
        <f>IF($N838=LeastSquares,B838,"")</f>
        <v/>
      </c>
      <c r="P838" s="58" t="str">
        <f>IF($N838=LeastSquares,C838,"")</f>
        <v/>
      </c>
      <c r="Q838" s="58" t="str">
        <f>IF($N838=LeastSquares,D838,"")</f>
        <v/>
      </c>
    </row>
    <row r="839" spans="1:17" x14ac:dyDescent="0.25">
      <c r="A839">
        <v>837</v>
      </c>
      <c r="B839" s="51">
        <f t="shared" si="105"/>
        <v>8</v>
      </c>
      <c r="C839" s="51">
        <f t="shared" si="106"/>
        <v>3</v>
      </c>
      <c r="D839" s="51">
        <f t="shared" si="107"/>
        <v>7</v>
      </c>
      <c r="E839" s="14">
        <f>Alfa*($B839*V$3+$C839*V$4+$D839*V$5)</f>
        <v>2.4</v>
      </c>
      <c r="F839" s="14">
        <f>Alfa*($B839*W$3+$C839*W$4+$D839*W$5)</f>
        <v>3.3574468085106384</v>
      </c>
      <c r="G839" s="14">
        <f>Alfa*($B839*X$3+$C839*X$4+$D839*X$5)</f>
        <v>1.8880851063829787</v>
      </c>
      <c r="H839" s="14">
        <f>Alfa*($B839*Y$3+$C839*Y$4+$D839*Y$5)</f>
        <v>2.0099999999999998</v>
      </c>
      <c r="I839" s="19">
        <f t="shared" si="108"/>
        <v>53.808979468027601</v>
      </c>
      <c r="J839" s="22">
        <f t="shared" si="109"/>
        <v>0.20485756261538818</v>
      </c>
      <c r="K839" s="22">
        <f t="shared" si="110"/>
        <v>0.53366149296059817</v>
      </c>
      <c r="L839" s="22">
        <f t="shared" si="111"/>
        <v>0.12278072336232695</v>
      </c>
      <c r="M839" s="22">
        <f t="shared" si="112"/>
        <v>0.13870022106168678</v>
      </c>
      <c r="N839" s="23">
        <f>SUM((J839-AandeelFiets)^2,(K839-AandeelAuto)^2,(L839-AandeelBus)^2,(M839-AandeelTrein)^2)</f>
        <v>1.9434094890010902E-3</v>
      </c>
      <c r="O839" s="58" t="str">
        <f>IF($N839=LeastSquares,B839,"")</f>
        <v/>
      </c>
      <c r="P839" s="58" t="str">
        <f>IF($N839=LeastSquares,C839,"")</f>
        <v/>
      </c>
      <c r="Q839" s="58" t="str">
        <f>IF($N839=LeastSquares,D839,"")</f>
        <v/>
      </c>
    </row>
    <row r="840" spans="1:17" x14ac:dyDescent="0.25">
      <c r="A840">
        <v>838</v>
      </c>
      <c r="B840" s="51">
        <f t="shared" si="105"/>
        <v>8</v>
      </c>
      <c r="C840" s="51">
        <f t="shared" si="106"/>
        <v>3</v>
      </c>
      <c r="D840" s="51">
        <f t="shared" si="107"/>
        <v>8</v>
      </c>
      <c r="E840" s="14">
        <f>Alfa*($B840*V$3+$C840*V$4+$D840*V$5)</f>
        <v>2.4</v>
      </c>
      <c r="F840" s="14">
        <f>Alfa*($B840*W$3+$C840*W$4+$D840*W$5)</f>
        <v>3.6574468085106382</v>
      </c>
      <c r="G840" s="14">
        <f>Alfa*($B840*X$3+$C840*X$4+$D840*X$5)</f>
        <v>2.0080851063829788</v>
      </c>
      <c r="H840" s="14">
        <f>Alfa*($B840*Y$3+$C840*Y$4+$D840*Y$5)</f>
        <v>2.2199999999999998</v>
      </c>
      <c r="I840" s="19">
        <f t="shared" si="108"/>
        <v>66.441795787796167</v>
      </c>
      <c r="J840" s="22">
        <f t="shared" si="109"/>
        <v>0.165907261384803</v>
      </c>
      <c r="K840" s="22">
        <f t="shared" si="110"/>
        <v>0.58340158507939266</v>
      </c>
      <c r="L840" s="22">
        <f t="shared" si="111"/>
        <v>0.11211376024425497</v>
      </c>
      <c r="M840" s="22">
        <f t="shared" si="112"/>
        <v>0.13857739329154953</v>
      </c>
      <c r="N840" s="23">
        <f>SUM((J840-AandeelFiets)^2,(K840-AandeelAuto)^2,(L840-AandeelBus)^2,(M840-AandeelTrein)^2)</f>
        <v>1.6535372508582652E-3</v>
      </c>
      <c r="O840" s="58" t="str">
        <f>IF($N840=LeastSquares,B840,"")</f>
        <v/>
      </c>
      <c r="P840" s="58" t="str">
        <f>IF($N840=LeastSquares,C840,"")</f>
        <v/>
      </c>
      <c r="Q840" s="58" t="str">
        <f>IF($N840=LeastSquares,D840,"")</f>
        <v/>
      </c>
    </row>
    <row r="841" spans="1:17" x14ac:dyDescent="0.25">
      <c r="A841">
        <v>839</v>
      </c>
      <c r="B841" s="51">
        <f t="shared" si="105"/>
        <v>8</v>
      </c>
      <c r="C841" s="51">
        <f t="shared" si="106"/>
        <v>3</v>
      </c>
      <c r="D841" s="51">
        <f t="shared" si="107"/>
        <v>9</v>
      </c>
      <c r="E841" s="14">
        <f>Alfa*($B841*V$3+$C841*V$4+$D841*V$5)</f>
        <v>2.4</v>
      </c>
      <c r="F841" s="14">
        <f>Alfa*($B841*W$3+$C841*W$4+$D841*W$5)</f>
        <v>3.9574468085106385</v>
      </c>
      <c r="G841" s="14">
        <f>Alfa*($B841*X$3+$C841*X$4+$D841*X$5)</f>
        <v>2.1280851063829789</v>
      </c>
      <c r="H841" s="14">
        <f>Alfa*($B841*Y$3+$C841*Y$4+$D841*Y$5)</f>
        <v>2.4299999999999997</v>
      </c>
      <c r="I841" s="19">
        <f t="shared" si="108"/>
        <v>83.104390299957089</v>
      </c>
      <c r="J841" s="22">
        <f t="shared" si="109"/>
        <v>0.132642527559068</v>
      </c>
      <c r="K841" s="22">
        <f t="shared" si="110"/>
        <v>0.62961250297023585</v>
      </c>
      <c r="L841" s="22">
        <f t="shared" si="111"/>
        <v>0.10106287555240018</v>
      </c>
      <c r="M841" s="22">
        <f t="shared" si="112"/>
        <v>0.13668209391829592</v>
      </c>
      <c r="N841" s="23">
        <f>SUM((J841-AandeelFiets)^2,(K841-AandeelAuto)^2,(L841-AandeelBus)^2,(M841-AandeelTrein)^2)</f>
        <v>8.6360708027398529E-3</v>
      </c>
      <c r="O841" s="58" t="str">
        <f>IF($N841=LeastSquares,B841,"")</f>
        <v/>
      </c>
      <c r="P841" s="58" t="str">
        <f>IF($N841=LeastSquares,C841,"")</f>
        <v/>
      </c>
      <c r="Q841" s="58" t="str">
        <f>IF($N841=LeastSquares,D841,"")</f>
        <v/>
      </c>
    </row>
    <row r="842" spans="1:17" x14ac:dyDescent="0.25">
      <c r="A842">
        <v>840</v>
      </c>
      <c r="B842" s="51">
        <f t="shared" si="105"/>
        <v>8</v>
      </c>
      <c r="C842" s="51">
        <f t="shared" si="106"/>
        <v>4</v>
      </c>
      <c r="D842" s="51">
        <f t="shared" si="107"/>
        <v>0</v>
      </c>
      <c r="E842" s="14">
        <f>Alfa*($B842*V$3+$C842*V$4+$D842*V$5)</f>
        <v>2.4</v>
      </c>
      <c r="F842" s="14">
        <f>Alfa*($B842*W$3+$C842*W$4+$D842*W$5)</f>
        <v>1.5574468085106383</v>
      </c>
      <c r="G842" s="14">
        <f>Alfa*($B842*X$3+$C842*X$4+$D842*X$5)</f>
        <v>1.1080851063829789</v>
      </c>
      <c r="H842" s="14">
        <f>Alfa*($B842*Y$3+$C842*Y$4+$D842*Y$5)</f>
        <v>0.72</v>
      </c>
      <c r="I842" s="19">
        <f t="shared" si="108"/>
        <v>20.85284963278351</v>
      </c>
      <c r="J842" s="22">
        <f t="shared" si="109"/>
        <v>0.52861726693274913</v>
      </c>
      <c r="K842" s="22">
        <f t="shared" si="110"/>
        <v>0.22762771729054881</v>
      </c>
      <c r="L842" s="22">
        <f t="shared" si="111"/>
        <v>0.14523451393535952</v>
      </c>
      <c r="M842" s="22">
        <f t="shared" si="112"/>
        <v>9.8520501841342575E-2</v>
      </c>
      <c r="N842" s="23">
        <f>SUM((J842-AandeelFiets)^2,(K842-AandeelAuto)^2,(L842-AandeelBus)^2,(M842-AandeelTrein)^2)</f>
        <v>0.23694674218901118</v>
      </c>
      <c r="O842" s="58" t="str">
        <f>IF($N842=LeastSquares,B842,"")</f>
        <v/>
      </c>
      <c r="P842" s="58" t="str">
        <f>IF($N842=LeastSquares,C842,"")</f>
        <v/>
      </c>
      <c r="Q842" s="58" t="str">
        <f>IF($N842=LeastSquares,D842,"")</f>
        <v/>
      </c>
    </row>
    <row r="843" spans="1:17" x14ac:dyDescent="0.25">
      <c r="A843">
        <v>841</v>
      </c>
      <c r="B843" s="51">
        <f t="shared" si="105"/>
        <v>8</v>
      </c>
      <c r="C843" s="51">
        <f t="shared" si="106"/>
        <v>4</v>
      </c>
      <c r="D843" s="51">
        <f t="shared" si="107"/>
        <v>1</v>
      </c>
      <c r="E843" s="14">
        <f>Alfa*($B843*V$3+$C843*V$4+$D843*V$5)</f>
        <v>2.4</v>
      </c>
      <c r="F843" s="14">
        <f>Alfa*($B843*W$3+$C843*W$4+$D843*W$5)</f>
        <v>1.8574468085106381</v>
      </c>
      <c r="G843" s="14">
        <f>Alfa*($B843*X$3+$C843*X$4+$D843*X$5)</f>
        <v>1.228085106382979</v>
      </c>
      <c r="H843" s="14">
        <f>Alfa*($B843*Y$3+$C843*Y$4+$D843*Y$5)</f>
        <v>0.92999999999999983</v>
      </c>
      <c r="I843" s="19">
        <f t="shared" si="108"/>
        <v>23.379726733510015</v>
      </c>
      <c r="J843" s="22">
        <f t="shared" si="109"/>
        <v>0.4714843978412353</v>
      </c>
      <c r="K843" s="22">
        <f t="shared" si="110"/>
        <v>0.27405609715139245</v>
      </c>
      <c r="L843" s="22">
        <f t="shared" si="111"/>
        <v>0.14605322607575585</v>
      </c>
      <c r="M843" s="22">
        <f t="shared" si="112"/>
        <v>0.10840627893161633</v>
      </c>
      <c r="N843" s="23">
        <f>SUM((J843-AandeelFiets)^2,(K843-AandeelAuto)^2,(L843-AandeelBus)^2,(M843-AandeelTrein)^2)</f>
        <v>0.17037856230365059</v>
      </c>
      <c r="O843" s="58" t="str">
        <f>IF($N843=LeastSquares,B843,"")</f>
        <v/>
      </c>
      <c r="P843" s="58" t="str">
        <f>IF($N843=LeastSquares,C843,"")</f>
        <v/>
      </c>
      <c r="Q843" s="58" t="str">
        <f>IF($N843=LeastSquares,D843,"")</f>
        <v/>
      </c>
    </row>
    <row r="844" spans="1:17" x14ac:dyDescent="0.25">
      <c r="A844">
        <v>842</v>
      </c>
      <c r="B844" s="51">
        <f t="shared" si="105"/>
        <v>8</v>
      </c>
      <c r="C844" s="51">
        <f t="shared" si="106"/>
        <v>4</v>
      </c>
      <c r="D844" s="51">
        <f t="shared" si="107"/>
        <v>2</v>
      </c>
      <c r="E844" s="14">
        <f>Alfa*($B844*V$3+$C844*V$4+$D844*V$5)</f>
        <v>2.4</v>
      </c>
      <c r="F844" s="14">
        <f>Alfa*($B844*W$3+$C844*W$4+$D844*W$5)</f>
        <v>2.1574468085106382</v>
      </c>
      <c r="G844" s="14">
        <f>Alfa*($B844*X$3+$C844*X$4+$D844*X$5)</f>
        <v>1.3480851063829788</v>
      </c>
      <c r="H844" s="14">
        <f>Alfa*($B844*Y$3+$C844*Y$4+$D844*Y$5)</f>
        <v>1.1399999999999999</v>
      </c>
      <c r="I844" s="19">
        <f t="shared" si="108"/>
        <v>26.649017606925259</v>
      </c>
      <c r="J844" s="22">
        <f t="shared" si="109"/>
        <v>0.4136428795700528</v>
      </c>
      <c r="K844" s="22">
        <f t="shared" si="110"/>
        <v>0.32455330810971306</v>
      </c>
      <c r="L844" s="22">
        <f t="shared" si="111"/>
        <v>0.14447234399722902</v>
      </c>
      <c r="M844" s="22">
        <f t="shared" si="112"/>
        <v>0.11733146832300506</v>
      </c>
      <c r="N844" s="23">
        <f>SUM((J844-AandeelFiets)^2,(K844-AandeelAuto)^2,(L844-AandeelBus)^2,(M844-AandeelTrein)^2)</f>
        <v>0.11260756286565067</v>
      </c>
      <c r="O844" s="58" t="str">
        <f>IF($N844=LeastSquares,B844,"")</f>
        <v/>
      </c>
      <c r="P844" s="58" t="str">
        <f>IF($N844=LeastSquares,C844,"")</f>
        <v/>
      </c>
      <c r="Q844" s="58" t="str">
        <f>IF($N844=LeastSquares,D844,"")</f>
        <v/>
      </c>
    </row>
    <row r="845" spans="1:17" x14ac:dyDescent="0.25">
      <c r="A845">
        <v>843</v>
      </c>
      <c r="B845" s="51">
        <f t="shared" si="105"/>
        <v>8</v>
      </c>
      <c r="C845" s="51">
        <f t="shared" si="106"/>
        <v>4</v>
      </c>
      <c r="D845" s="51">
        <f t="shared" si="107"/>
        <v>3</v>
      </c>
      <c r="E845" s="14">
        <f>Alfa*($B845*V$3+$C845*V$4+$D845*V$5)</f>
        <v>2.4</v>
      </c>
      <c r="F845" s="14">
        <f>Alfa*($B845*W$3+$C845*W$4+$D845*W$5)</f>
        <v>2.4574468085106385</v>
      </c>
      <c r="G845" s="14">
        <f>Alfa*($B845*X$3+$C845*X$4+$D845*X$5)</f>
        <v>1.468085106382979</v>
      </c>
      <c r="H845" s="14">
        <f>Alfa*($B845*Y$3+$C845*Y$4+$D845*Y$5)</f>
        <v>1.3499999999999999</v>
      </c>
      <c r="I845" s="19">
        <f t="shared" si="108"/>
        <v>30.896481731539271</v>
      </c>
      <c r="J845" s="22">
        <f t="shared" si="109"/>
        <v>0.35677772234464777</v>
      </c>
      <c r="K845" s="22">
        <f t="shared" si="110"/>
        <v>0.37787360821060867</v>
      </c>
      <c r="L845" s="22">
        <f t="shared" si="111"/>
        <v>0.14049867635445268</v>
      </c>
      <c r="M845" s="22">
        <f t="shared" si="112"/>
        <v>0.1248499930902908</v>
      </c>
      <c r="N845" s="23">
        <f>SUM((J845-AandeelFiets)^2,(K845-AandeelAuto)^2,(L845-AandeelBus)^2,(M845-AandeelTrein)^2)</f>
        <v>6.6169131032726577E-2</v>
      </c>
      <c r="O845" s="58" t="str">
        <f>IF($N845=LeastSquares,B845,"")</f>
        <v/>
      </c>
      <c r="P845" s="58" t="str">
        <f>IF($N845=LeastSquares,C845,"")</f>
        <v/>
      </c>
      <c r="Q845" s="58" t="str">
        <f>IF($N845=LeastSquares,D845,"")</f>
        <v/>
      </c>
    </row>
    <row r="846" spans="1:17" x14ac:dyDescent="0.25">
      <c r="A846">
        <v>844</v>
      </c>
      <c r="B846" s="51">
        <f t="shared" si="105"/>
        <v>8</v>
      </c>
      <c r="C846" s="51">
        <f t="shared" si="106"/>
        <v>4</v>
      </c>
      <c r="D846" s="51">
        <f t="shared" si="107"/>
        <v>4</v>
      </c>
      <c r="E846" s="14">
        <f>Alfa*($B846*V$3+$C846*V$4+$D846*V$5)</f>
        <v>2.4</v>
      </c>
      <c r="F846" s="14">
        <f>Alfa*($B846*W$3+$C846*W$4+$D846*W$5)</f>
        <v>2.7574468085106383</v>
      </c>
      <c r="G846" s="14">
        <f>Alfa*($B846*X$3+$C846*X$4+$D846*X$5)</f>
        <v>1.5880851063829786</v>
      </c>
      <c r="H846" s="14">
        <f>Alfa*($B846*Y$3+$C846*Y$4+$D846*Y$5)</f>
        <v>1.5599999999999998</v>
      </c>
      <c r="I846" s="19">
        <f t="shared" si="108"/>
        <v>36.435919759239468</v>
      </c>
      <c r="J846" s="22">
        <f t="shared" si="109"/>
        <v>0.30253597146662753</v>
      </c>
      <c r="K846" s="22">
        <f t="shared" si="110"/>
        <v>0.43252796915656166</v>
      </c>
      <c r="L846" s="22">
        <f t="shared" si="111"/>
        <v>0.13432809677882784</v>
      </c>
      <c r="M846" s="22">
        <f t="shared" si="112"/>
        <v>0.13060796259798288</v>
      </c>
      <c r="N846" s="23">
        <f>SUM((J846-AandeelFiets)^2,(K846-AandeelAuto)^2,(L846-AandeelBus)^2,(M846-AandeelTrein)^2)</f>
        <v>3.2434647983029467E-2</v>
      </c>
      <c r="O846" s="58" t="str">
        <f>IF($N846=LeastSquares,B846,"")</f>
        <v/>
      </c>
      <c r="P846" s="58" t="str">
        <f>IF($N846=LeastSquares,C846,"")</f>
        <v/>
      </c>
      <c r="Q846" s="58" t="str">
        <f>IF($N846=LeastSquares,D846,"")</f>
        <v/>
      </c>
    </row>
    <row r="847" spans="1:17" x14ac:dyDescent="0.25">
      <c r="A847">
        <v>845</v>
      </c>
      <c r="B847" s="51">
        <f t="shared" si="105"/>
        <v>8</v>
      </c>
      <c r="C847" s="51">
        <f t="shared" si="106"/>
        <v>4</v>
      </c>
      <c r="D847" s="51">
        <f t="shared" si="107"/>
        <v>5</v>
      </c>
      <c r="E847" s="14">
        <f>Alfa*($B847*V$3+$C847*V$4+$D847*V$5)</f>
        <v>2.4</v>
      </c>
      <c r="F847" s="14">
        <f>Alfa*($B847*W$3+$C847*W$4+$D847*W$5)</f>
        <v>3.0574468085106385</v>
      </c>
      <c r="G847" s="14">
        <f>Alfa*($B847*X$3+$C847*X$4+$D847*X$5)</f>
        <v>1.7080851063829787</v>
      </c>
      <c r="H847" s="14">
        <f>Alfa*($B847*Y$3+$C847*Y$4+$D847*Y$5)</f>
        <v>1.77</v>
      </c>
      <c r="I847" s="19">
        <f t="shared" si="108"/>
        <v>43.685587257352168</v>
      </c>
      <c r="J847" s="22">
        <f t="shared" si="109"/>
        <v>0.2523298202609473</v>
      </c>
      <c r="K847" s="22">
        <f t="shared" si="110"/>
        <v>0.48696090898461503</v>
      </c>
      <c r="L847" s="22">
        <f t="shared" si="111"/>
        <v>0.12632047733391324</v>
      </c>
      <c r="M847" s="22">
        <f t="shared" si="112"/>
        <v>0.13438879342052459</v>
      </c>
      <c r="N847" s="23">
        <f>SUM((J847-AandeelFiets)^2,(K847-AandeelAuto)^2,(L847-AandeelBus)^2,(M847-AandeelTrein)^2)</f>
        <v>1.1448008636430954E-2</v>
      </c>
      <c r="O847" s="58" t="str">
        <f>IF($N847=LeastSquares,B847,"")</f>
        <v/>
      </c>
      <c r="P847" s="58" t="str">
        <f>IF($N847=LeastSquares,C847,"")</f>
        <v/>
      </c>
      <c r="Q847" s="58" t="str">
        <f>IF($N847=LeastSquares,D847,"")</f>
        <v/>
      </c>
    </row>
    <row r="848" spans="1:17" x14ac:dyDescent="0.25">
      <c r="A848">
        <v>846</v>
      </c>
      <c r="B848" s="51">
        <f t="shared" si="105"/>
        <v>8</v>
      </c>
      <c r="C848" s="51">
        <f t="shared" si="106"/>
        <v>4</v>
      </c>
      <c r="D848" s="51">
        <f t="shared" si="107"/>
        <v>6</v>
      </c>
      <c r="E848" s="14">
        <f>Alfa*($B848*V$3+$C848*V$4+$D848*V$5)</f>
        <v>2.4</v>
      </c>
      <c r="F848" s="14">
        <f>Alfa*($B848*W$3+$C848*W$4+$D848*W$5)</f>
        <v>3.3574468085106384</v>
      </c>
      <c r="G848" s="14">
        <f>Alfa*($B848*X$3+$C848*X$4+$D848*X$5)</f>
        <v>1.8280851063829788</v>
      </c>
      <c r="H848" s="14">
        <f>Alfa*($B848*Y$3+$C848*Y$4+$D848*Y$5)</f>
        <v>1.9799999999999998</v>
      </c>
      <c r="I848" s="19">
        <f t="shared" si="108"/>
        <v>53.203660534120232</v>
      </c>
      <c r="J848" s="22">
        <f t="shared" si="109"/>
        <v>0.20718830753331885</v>
      </c>
      <c r="K848" s="22">
        <f t="shared" si="110"/>
        <v>0.53973316928405635</v>
      </c>
      <c r="L848" s="22">
        <f t="shared" si="111"/>
        <v>0.11694610461499376</v>
      </c>
      <c r="M848" s="22">
        <f t="shared" si="112"/>
        <v>0.13613241856763109</v>
      </c>
      <c r="N848" s="23">
        <f>SUM((J848-AandeelFiets)^2,(K848-AandeelAuto)^2,(L848-AandeelBus)^2,(M848-AandeelTrein)^2)</f>
        <v>2.0673657505958635E-3</v>
      </c>
      <c r="O848" s="58" t="str">
        <f>IF($N848=LeastSquares,B848,"")</f>
        <v/>
      </c>
      <c r="P848" s="58" t="str">
        <f>IF($N848=LeastSquares,C848,"")</f>
        <v/>
      </c>
      <c r="Q848" s="58" t="str">
        <f>IF($N848=LeastSquares,D848,"")</f>
        <v/>
      </c>
    </row>
    <row r="849" spans="1:17" x14ac:dyDescent="0.25">
      <c r="A849">
        <v>847</v>
      </c>
      <c r="B849" s="51">
        <f t="shared" si="105"/>
        <v>8</v>
      </c>
      <c r="C849" s="51">
        <f t="shared" si="106"/>
        <v>4</v>
      </c>
      <c r="D849" s="51">
        <f t="shared" si="107"/>
        <v>7</v>
      </c>
      <c r="E849" s="14">
        <f>Alfa*($B849*V$3+$C849*V$4+$D849*V$5)</f>
        <v>2.4</v>
      </c>
      <c r="F849" s="14">
        <f>Alfa*($B849*W$3+$C849*W$4+$D849*W$5)</f>
        <v>3.6574468085106382</v>
      </c>
      <c r="G849" s="14">
        <f>Alfa*($B849*X$3+$C849*X$4+$D849*X$5)</f>
        <v>1.9480851063829789</v>
      </c>
      <c r="H849" s="14">
        <f>Alfa*($B849*Y$3+$C849*Y$4+$D849*Y$5)</f>
        <v>2.1899999999999995</v>
      </c>
      <c r="I849" s="19">
        <f t="shared" si="108"/>
        <v>65.735879743303201</v>
      </c>
      <c r="J849" s="22">
        <f t="shared" si="109"/>
        <v>0.16768888503031831</v>
      </c>
      <c r="K849" s="22">
        <f t="shared" si="110"/>
        <v>0.58966654328636225</v>
      </c>
      <c r="L849" s="22">
        <f t="shared" si="111"/>
        <v>0.10671860325343765</v>
      </c>
      <c r="M849" s="22">
        <f t="shared" si="112"/>
        <v>0.13592596842988189</v>
      </c>
      <c r="N849" s="23">
        <f>SUM((J849-AandeelFiets)^2,(K849-AandeelAuto)^2,(L849-AandeelBus)^2,(M849-AandeelTrein)^2)</f>
        <v>2.3347304042705703E-3</v>
      </c>
      <c r="O849" s="58" t="str">
        <f>IF($N849=LeastSquares,B849,"")</f>
        <v/>
      </c>
      <c r="P849" s="58" t="str">
        <f>IF($N849=LeastSquares,C849,"")</f>
        <v/>
      </c>
      <c r="Q849" s="58" t="str">
        <f>IF($N849=LeastSquares,D849,"")</f>
        <v/>
      </c>
    </row>
    <row r="850" spans="1:17" x14ac:dyDescent="0.25">
      <c r="A850">
        <v>848</v>
      </c>
      <c r="B850" s="51">
        <f t="shared" si="105"/>
        <v>8</v>
      </c>
      <c r="C850" s="51">
        <f t="shared" si="106"/>
        <v>4</v>
      </c>
      <c r="D850" s="51">
        <f t="shared" si="107"/>
        <v>8</v>
      </c>
      <c r="E850" s="14">
        <f>Alfa*($B850*V$3+$C850*V$4+$D850*V$5)</f>
        <v>2.4</v>
      </c>
      <c r="F850" s="14">
        <f>Alfa*($B850*W$3+$C850*W$4+$D850*W$5)</f>
        <v>3.9574468085106385</v>
      </c>
      <c r="G850" s="14">
        <f>Alfa*($B850*X$3+$C850*X$4+$D850*X$5)</f>
        <v>2.0680851063829788</v>
      </c>
      <c r="H850" s="14">
        <f>Alfa*($B850*Y$3+$C850*Y$4+$D850*Y$5)</f>
        <v>2.4</v>
      </c>
      <c r="I850" s="19">
        <f t="shared" si="108"/>
        <v>82.279578390670309</v>
      </c>
      <c r="J850" s="22">
        <f t="shared" si="109"/>
        <v>0.13397220302105389</v>
      </c>
      <c r="K850" s="22">
        <f t="shared" si="110"/>
        <v>0.63592405561602094</v>
      </c>
      <c r="L850" s="22">
        <f t="shared" si="111"/>
        <v>9.6131538341871256E-2</v>
      </c>
      <c r="M850" s="22">
        <f t="shared" si="112"/>
        <v>0.13397220302105389</v>
      </c>
      <c r="N850" s="23">
        <f>SUM((J850-AandeelFiets)^2,(K850-AandeelAuto)^2,(L850-AandeelBus)^2,(M850-AandeelTrein)^2)</f>
        <v>9.9280951661640041E-3</v>
      </c>
      <c r="O850" s="58" t="str">
        <f>IF($N850=LeastSquares,B850,"")</f>
        <v/>
      </c>
      <c r="P850" s="58" t="str">
        <f>IF($N850=LeastSquares,C850,"")</f>
        <v/>
      </c>
      <c r="Q850" s="58" t="str">
        <f>IF($N850=LeastSquares,D850,"")</f>
        <v/>
      </c>
    </row>
    <row r="851" spans="1:17" x14ac:dyDescent="0.25">
      <c r="A851">
        <v>849</v>
      </c>
      <c r="B851" s="51">
        <f t="shared" si="105"/>
        <v>8</v>
      </c>
      <c r="C851" s="51">
        <f t="shared" si="106"/>
        <v>4</v>
      </c>
      <c r="D851" s="51">
        <f t="shared" si="107"/>
        <v>9</v>
      </c>
      <c r="E851" s="14">
        <f>Alfa*($B851*V$3+$C851*V$4+$D851*V$5)</f>
        <v>2.4</v>
      </c>
      <c r="F851" s="14">
        <f>Alfa*($B851*W$3+$C851*W$4+$D851*W$5)</f>
        <v>4.2574468085106387</v>
      </c>
      <c r="G851" s="14">
        <f>Alfa*($B851*X$3+$C851*X$4+$D851*X$5)</f>
        <v>2.1880851063829785</v>
      </c>
      <c r="H851" s="14">
        <f>Alfa*($B851*Y$3+$C851*Y$4+$D851*Y$5)</f>
        <v>2.61</v>
      </c>
      <c r="I851" s="19">
        <f t="shared" si="108"/>
        <v>104.16976934451108</v>
      </c>
      <c r="J851" s="22">
        <f t="shared" si="109"/>
        <v>0.10581934135023056</v>
      </c>
      <c r="K851" s="22">
        <f t="shared" si="110"/>
        <v>0.67802226166851742</v>
      </c>
      <c r="L851" s="22">
        <f t="shared" si="111"/>
        <v>8.5611397238399167E-2</v>
      </c>
      <c r="M851" s="22">
        <f t="shared" si="112"/>
        <v>0.1305469997428528</v>
      </c>
      <c r="N851" s="23">
        <f>SUM((J851-AandeelFiets)^2,(K851-AandeelAuto)^2,(L851-AandeelBus)^2,(M851-AandeelTrein)^2)</f>
        <v>2.2558911651483247E-2</v>
      </c>
      <c r="O851" s="58" t="str">
        <f>IF($N851=LeastSquares,B851,"")</f>
        <v/>
      </c>
      <c r="P851" s="58" t="str">
        <f>IF($N851=LeastSquares,C851,"")</f>
        <v/>
      </c>
      <c r="Q851" s="58" t="str">
        <f>IF($N851=LeastSquares,D851,"")</f>
        <v/>
      </c>
    </row>
    <row r="852" spans="1:17" x14ac:dyDescent="0.25">
      <c r="A852">
        <v>850</v>
      </c>
      <c r="B852" s="51">
        <f t="shared" si="105"/>
        <v>8</v>
      </c>
      <c r="C852" s="51">
        <f t="shared" si="106"/>
        <v>5</v>
      </c>
      <c r="D852" s="51">
        <f t="shared" si="107"/>
        <v>0</v>
      </c>
      <c r="E852" s="14">
        <f>Alfa*($B852*V$3+$C852*V$4+$D852*V$5)</f>
        <v>2.4</v>
      </c>
      <c r="F852" s="14">
        <f>Alfa*($B852*W$3+$C852*W$4+$D852*W$5)</f>
        <v>1.8574468085106381</v>
      </c>
      <c r="G852" s="14">
        <f>Alfa*($B852*X$3+$C852*X$4+$D852*X$5)</f>
        <v>1.1680851063829787</v>
      </c>
      <c r="H852" s="14">
        <f>Alfa*($B852*Y$3+$C852*Y$4+$D852*Y$5)</f>
        <v>0.89999999999999991</v>
      </c>
      <c r="I852" s="19">
        <f t="shared" si="108"/>
        <v>23.105964921702103</v>
      </c>
      <c r="J852" s="22">
        <f t="shared" si="109"/>
        <v>0.47707059272336061</v>
      </c>
      <c r="K852" s="22">
        <f t="shared" si="110"/>
        <v>0.27730314153787045</v>
      </c>
      <c r="L852" s="22">
        <f t="shared" si="111"/>
        <v>0.13917742798229912</v>
      </c>
      <c r="M852" s="22">
        <f t="shared" si="112"/>
        <v>0.10644883775646979</v>
      </c>
      <c r="N852" s="23">
        <f>SUM((J852-AandeelFiets)^2,(K852-AandeelAuto)^2,(L852-AandeelBus)^2,(M852-AandeelTrein)^2)</f>
        <v>0.17189142625223988</v>
      </c>
      <c r="O852" s="58" t="str">
        <f>IF($N852=LeastSquares,B852,"")</f>
        <v/>
      </c>
      <c r="P852" s="58" t="str">
        <f>IF($N852=LeastSquares,C852,"")</f>
        <v/>
      </c>
      <c r="Q852" s="58" t="str">
        <f>IF($N852=LeastSquares,D852,"")</f>
        <v/>
      </c>
    </row>
    <row r="853" spans="1:17" x14ac:dyDescent="0.25">
      <c r="A853">
        <v>851</v>
      </c>
      <c r="B853" s="51">
        <f t="shared" si="105"/>
        <v>8</v>
      </c>
      <c r="C853" s="51">
        <f t="shared" si="106"/>
        <v>5</v>
      </c>
      <c r="D853" s="51">
        <f t="shared" si="107"/>
        <v>1</v>
      </c>
      <c r="E853" s="14">
        <f>Alfa*($B853*V$3+$C853*V$4+$D853*V$5)</f>
        <v>2.4</v>
      </c>
      <c r="F853" s="14">
        <f>Alfa*($B853*W$3+$C853*W$4+$D853*W$5)</f>
        <v>2.1574468085106382</v>
      </c>
      <c r="G853" s="14">
        <f>Alfa*($B853*X$3+$C853*X$4+$D853*X$5)</f>
        <v>1.2880851063829788</v>
      </c>
      <c r="H853" s="14">
        <f>Alfa*($B853*Y$3+$C853*Y$4+$D853*Y$5)</f>
        <v>1.1100000000000001</v>
      </c>
      <c r="I853" s="19">
        <f t="shared" si="108"/>
        <v>26.332398409377557</v>
      </c>
      <c r="J853" s="22">
        <f t="shared" si="109"/>
        <v>0.41861649703416309</v>
      </c>
      <c r="K853" s="22">
        <f t="shared" si="110"/>
        <v>0.32845571784761812</v>
      </c>
      <c r="L853" s="22">
        <f t="shared" si="111"/>
        <v>0.13769489416533578</v>
      </c>
      <c r="M853" s="22">
        <f t="shared" si="112"/>
        <v>0.11523289095288307</v>
      </c>
      <c r="N853" s="23">
        <f>SUM((J853-AandeelFiets)^2,(K853-AandeelAuto)^2,(L853-AandeelBus)^2,(M853-AandeelTrein)^2)</f>
        <v>0.11320923488391113</v>
      </c>
      <c r="O853" s="58" t="str">
        <f>IF($N853=LeastSquares,B853,"")</f>
        <v/>
      </c>
      <c r="P853" s="58" t="str">
        <f>IF($N853=LeastSquares,C853,"")</f>
        <v/>
      </c>
      <c r="Q853" s="58" t="str">
        <f>IF($N853=LeastSquares,D853,"")</f>
        <v/>
      </c>
    </row>
    <row r="854" spans="1:17" x14ac:dyDescent="0.25">
      <c r="A854">
        <v>852</v>
      </c>
      <c r="B854" s="51">
        <f t="shared" si="105"/>
        <v>8</v>
      </c>
      <c r="C854" s="51">
        <f t="shared" si="106"/>
        <v>5</v>
      </c>
      <c r="D854" s="51">
        <f t="shared" si="107"/>
        <v>2</v>
      </c>
      <c r="E854" s="14">
        <f>Alfa*($B854*V$3+$C854*V$4+$D854*V$5)</f>
        <v>2.4</v>
      </c>
      <c r="F854" s="14">
        <f>Alfa*($B854*W$3+$C854*W$4+$D854*W$5)</f>
        <v>2.4574468085106385</v>
      </c>
      <c r="G854" s="14">
        <f>Alfa*($B854*X$3+$C854*X$4+$D854*X$5)</f>
        <v>1.4080851063829789</v>
      </c>
      <c r="H854" s="14">
        <f>Alfa*($B854*Y$3+$C854*Y$4+$D854*Y$5)</f>
        <v>1.32</v>
      </c>
      <c r="I854" s="19">
        <f t="shared" si="108"/>
        <v>30.529682380794245</v>
      </c>
      <c r="J854" s="22">
        <f t="shared" si="109"/>
        <v>0.361064233919974</v>
      </c>
      <c r="K854" s="22">
        <f t="shared" si="110"/>
        <v>0.38241357663958014</v>
      </c>
      <c r="L854" s="22">
        <f t="shared" si="111"/>
        <v>0.13390639113080513</v>
      </c>
      <c r="M854" s="22">
        <f t="shared" si="112"/>
        <v>0.12261579830964084</v>
      </c>
      <c r="N854" s="23">
        <f>SUM((J854-AandeelFiets)^2,(K854-AandeelAuto)^2,(L854-AandeelBus)^2,(M854-AandeelTrein)^2)</f>
        <v>6.6181717028472808E-2</v>
      </c>
      <c r="O854" s="58" t="str">
        <f>IF($N854=LeastSquares,B854,"")</f>
        <v/>
      </c>
      <c r="P854" s="58" t="str">
        <f>IF($N854=LeastSquares,C854,"")</f>
        <v/>
      </c>
      <c r="Q854" s="58" t="str">
        <f>IF($N854=LeastSquares,D854,"")</f>
        <v/>
      </c>
    </row>
    <row r="855" spans="1:17" x14ac:dyDescent="0.25">
      <c r="A855">
        <v>853</v>
      </c>
      <c r="B855" s="51">
        <f t="shared" si="105"/>
        <v>8</v>
      </c>
      <c r="C855" s="51">
        <f t="shared" si="106"/>
        <v>5</v>
      </c>
      <c r="D855" s="51">
        <f t="shared" si="107"/>
        <v>3</v>
      </c>
      <c r="E855" s="14">
        <f>Alfa*($B855*V$3+$C855*V$4+$D855*V$5)</f>
        <v>2.4</v>
      </c>
      <c r="F855" s="14">
        <f>Alfa*($B855*W$3+$C855*W$4+$D855*W$5)</f>
        <v>2.7574468085106383</v>
      </c>
      <c r="G855" s="14">
        <f>Alfa*($B855*X$3+$C855*X$4+$D855*X$5)</f>
        <v>1.528085106382979</v>
      </c>
      <c r="H855" s="14">
        <f>Alfa*($B855*Y$3+$C855*Y$4+$D855*Y$5)</f>
        <v>1.5299999999999998</v>
      </c>
      <c r="I855" s="19">
        <f t="shared" si="108"/>
        <v>36.010249547341211</v>
      </c>
      <c r="J855" s="22">
        <f t="shared" si="109"/>
        <v>0.30611219081250407</v>
      </c>
      <c r="K855" s="22">
        <f t="shared" si="110"/>
        <v>0.43764079882581319</v>
      </c>
      <c r="L855" s="22">
        <f t="shared" si="111"/>
        <v>0.12800083377719526</v>
      </c>
      <c r="M855" s="22">
        <f t="shared" si="112"/>
        <v>0.12824617658448745</v>
      </c>
      <c r="N855" s="23">
        <f>SUM((J855-AandeelFiets)^2,(K855-AandeelAuto)^2,(L855-AandeelBus)^2,(M855-AandeelTrein)^2)</f>
        <v>3.2223437218914762E-2</v>
      </c>
      <c r="O855" s="58" t="str">
        <f>IF($N855=LeastSquares,B855,"")</f>
        <v/>
      </c>
      <c r="P855" s="58" t="str">
        <f>IF($N855=LeastSquares,C855,"")</f>
        <v/>
      </c>
      <c r="Q855" s="58" t="str">
        <f>IF($N855=LeastSquares,D855,"")</f>
        <v/>
      </c>
    </row>
    <row r="856" spans="1:17" x14ac:dyDescent="0.25">
      <c r="A856">
        <v>854</v>
      </c>
      <c r="B856" s="51">
        <f t="shared" si="105"/>
        <v>8</v>
      </c>
      <c r="C856" s="51">
        <f t="shared" si="106"/>
        <v>5</v>
      </c>
      <c r="D856" s="51">
        <f t="shared" si="107"/>
        <v>4</v>
      </c>
      <c r="E856" s="14">
        <f>Alfa*($B856*V$3+$C856*V$4+$D856*V$5)</f>
        <v>2.4</v>
      </c>
      <c r="F856" s="14">
        <f>Alfa*($B856*W$3+$C856*W$4+$D856*W$5)</f>
        <v>3.0574468085106385</v>
      </c>
      <c r="G856" s="14">
        <f>Alfa*($B856*X$3+$C856*X$4+$D856*X$5)</f>
        <v>1.6480851063829787</v>
      </c>
      <c r="H856" s="14">
        <f>Alfa*($B856*Y$3+$C856*Y$4+$D856*Y$5)</f>
        <v>1.74</v>
      </c>
      <c r="I856" s="19">
        <f t="shared" si="108"/>
        <v>43.19071163885728</v>
      </c>
      <c r="J856" s="22">
        <f t="shared" si="109"/>
        <v>0.25522099456968445</v>
      </c>
      <c r="K856" s="22">
        <f t="shared" si="110"/>
        <v>0.49254046699309634</v>
      </c>
      <c r="L856" s="22">
        <f t="shared" si="111"/>
        <v>0.12032722680357899</v>
      </c>
      <c r="M856" s="22">
        <f t="shared" si="112"/>
        <v>0.13191131163364014</v>
      </c>
      <c r="N856" s="23">
        <f>SUM((J856-AandeelFiets)^2,(K856-AandeelAuto)^2,(L856-AandeelBus)^2,(M856-AandeelTrein)^2)</f>
        <v>1.1353297340341096E-2</v>
      </c>
      <c r="O856" s="58" t="str">
        <f>IF($N856=LeastSquares,B856,"")</f>
        <v/>
      </c>
      <c r="P856" s="58" t="str">
        <f>IF($N856=LeastSquares,C856,"")</f>
        <v/>
      </c>
      <c r="Q856" s="58" t="str">
        <f>IF($N856=LeastSquares,D856,"")</f>
        <v/>
      </c>
    </row>
    <row r="857" spans="1:17" x14ac:dyDescent="0.25">
      <c r="A857">
        <v>855</v>
      </c>
      <c r="B857" s="51">
        <f t="shared" si="105"/>
        <v>8</v>
      </c>
      <c r="C857" s="51">
        <f t="shared" si="106"/>
        <v>5</v>
      </c>
      <c r="D857" s="51">
        <f t="shared" si="107"/>
        <v>5</v>
      </c>
      <c r="E857" s="14">
        <f>Alfa*($B857*V$3+$C857*V$4+$D857*V$5)</f>
        <v>2.4</v>
      </c>
      <c r="F857" s="14">
        <f>Alfa*($B857*W$3+$C857*W$4+$D857*W$5)</f>
        <v>3.3574468085106384</v>
      </c>
      <c r="G857" s="14">
        <f>Alfa*($B857*X$3+$C857*X$4+$D857*X$5)</f>
        <v>1.7680851063829786</v>
      </c>
      <c r="H857" s="14">
        <f>Alfa*($B857*Y$3+$C857*Y$4+$D857*Y$5)</f>
        <v>1.95</v>
      </c>
      <c r="I857" s="19">
        <f t="shared" si="108"/>
        <v>52.627266337386068</v>
      </c>
      <c r="J857" s="22">
        <f t="shared" si="109"/>
        <v>0.20945751409494756</v>
      </c>
      <c r="K857" s="22">
        <f t="shared" si="110"/>
        <v>0.54564453592365825</v>
      </c>
      <c r="L857" s="22">
        <f t="shared" si="111"/>
        <v>0.11134194242574125</v>
      </c>
      <c r="M857" s="22">
        <f t="shared" si="112"/>
        <v>0.13355600755565292</v>
      </c>
      <c r="N857" s="23">
        <f>SUM((J857-AandeelFiets)^2,(K857-AandeelAuto)^2,(L857-AandeelBus)^2,(M857-AandeelTrein)^2)</f>
        <v>2.3501121832291494E-3</v>
      </c>
      <c r="O857" s="58" t="str">
        <f>IF($N857=LeastSquares,B857,"")</f>
        <v/>
      </c>
      <c r="P857" s="58" t="str">
        <f>IF($N857=LeastSquares,C857,"")</f>
        <v/>
      </c>
      <c r="Q857" s="58" t="str">
        <f>IF($N857=LeastSquares,D857,"")</f>
        <v/>
      </c>
    </row>
    <row r="858" spans="1:17" x14ac:dyDescent="0.25">
      <c r="A858">
        <v>856</v>
      </c>
      <c r="B858" s="51">
        <f t="shared" si="105"/>
        <v>8</v>
      </c>
      <c r="C858" s="51">
        <f t="shared" si="106"/>
        <v>5</v>
      </c>
      <c r="D858" s="51">
        <f t="shared" si="107"/>
        <v>6</v>
      </c>
      <c r="E858" s="14">
        <f>Alfa*($B858*V$3+$C858*V$4+$D858*V$5)</f>
        <v>2.4</v>
      </c>
      <c r="F858" s="14">
        <f>Alfa*($B858*W$3+$C858*W$4+$D858*W$5)</f>
        <v>3.6574468085106382</v>
      </c>
      <c r="G858" s="14">
        <f>Alfa*($B858*X$3+$C858*X$4+$D858*X$5)</f>
        <v>1.8880851063829787</v>
      </c>
      <c r="H858" s="14">
        <f>Alfa*($B858*Y$3+$C858*Y$4+$D858*Y$5)</f>
        <v>2.1599999999999997</v>
      </c>
      <c r="I858" s="19">
        <f t="shared" si="108"/>
        <v>65.063268439699684</v>
      </c>
      <c r="J858" s="22">
        <f t="shared" si="109"/>
        <v>0.1694224198229117</v>
      </c>
      <c r="K858" s="22">
        <f t="shared" si="110"/>
        <v>0.59576240031725824</v>
      </c>
      <c r="L858" s="22">
        <f t="shared" si="111"/>
        <v>0.10154278413781333</v>
      </c>
      <c r="M858" s="22">
        <f t="shared" si="112"/>
        <v>0.13327239572201663</v>
      </c>
      <c r="N858" s="23">
        <f>SUM((J858-AandeelFiets)^2,(K858-AandeelAuto)^2,(L858-AandeelBus)^2,(M858-AandeelTrein)^2)</f>
        <v>3.1495645294817849E-3</v>
      </c>
      <c r="O858" s="58" t="str">
        <f>IF($N858=LeastSquares,B858,"")</f>
        <v/>
      </c>
      <c r="P858" s="58" t="str">
        <f>IF($N858=LeastSquares,C858,"")</f>
        <v/>
      </c>
      <c r="Q858" s="58" t="str">
        <f>IF($N858=LeastSquares,D858,"")</f>
        <v/>
      </c>
    </row>
    <row r="859" spans="1:17" x14ac:dyDescent="0.25">
      <c r="A859">
        <v>857</v>
      </c>
      <c r="B859" s="51">
        <f t="shared" si="105"/>
        <v>8</v>
      </c>
      <c r="C859" s="51">
        <f t="shared" si="106"/>
        <v>5</v>
      </c>
      <c r="D859" s="51">
        <f t="shared" si="107"/>
        <v>7</v>
      </c>
      <c r="E859" s="14">
        <f>Alfa*($B859*V$3+$C859*V$4+$D859*V$5)</f>
        <v>2.4</v>
      </c>
      <c r="F859" s="14">
        <f>Alfa*($B859*W$3+$C859*W$4+$D859*W$5)</f>
        <v>3.9574468085106385</v>
      </c>
      <c r="G859" s="14">
        <f>Alfa*($B859*X$3+$C859*X$4+$D859*X$5)</f>
        <v>2.0080851063829788</v>
      </c>
      <c r="H859" s="14">
        <f>Alfa*($B859*Y$3+$C859*Y$4+$D859*Y$5)</f>
        <v>2.3699999999999997</v>
      </c>
      <c r="I859" s="19">
        <f t="shared" si="108"/>
        <v>81.493171412474751</v>
      </c>
      <c r="J859" s="22">
        <f t="shared" si="109"/>
        <v>0.13526503128523729</v>
      </c>
      <c r="K859" s="22">
        <f t="shared" si="110"/>
        <v>0.64206070616318944</v>
      </c>
      <c r="L859" s="22">
        <f t="shared" si="111"/>
        <v>9.1406917095515697E-2</v>
      </c>
      <c r="M859" s="22">
        <f t="shared" si="112"/>
        <v>0.1312673454560577</v>
      </c>
      <c r="N859" s="23">
        <f>SUM((J859-AandeelFiets)^2,(K859-AandeelAuto)^2,(L859-AandeelBus)^2,(M859-AandeelTrein)^2)</f>
        <v>1.1324821498004879E-2</v>
      </c>
      <c r="O859" s="58" t="str">
        <f>IF($N859=LeastSquares,B859,"")</f>
        <v/>
      </c>
      <c r="P859" s="58" t="str">
        <f>IF($N859=LeastSquares,C859,"")</f>
        <v/>
      </c>
      <c r="Q859" s="58" t="str">
        <f>IF($N859=LeastSquares,D859,"")</f>
        <v/>
      </c>
    </row>
    <row r="860" spans="1:17" x14ac:dyDescent="0.25">
      <c r="A860">
        <v>858</v>
      </c>
      <c r="B860" s="51">
        <f t="shared" si="105"/>
        <v>8</v>
      </c>
      <c r="C860" s="51">
        <f t="shared" si="106"/>
        <v>5</v>
      </c>
      <c r="D860" s="51">
        <f t="shared" si="107"/>
        <v>8</v>
      </c>
      <c r="E860" s="14">
        <f>Alfa*($B860*V$3+$C860*V$4+$D860*V$5)</f>
        <v>2.4</v>
      </c>
      <c r="F860" s="14">
        <f>Alfa*($B860*W$3+$C860*W$4+$D860*W$5)</f>
        <v>4.2574468085106387</v>
      </c>
      <c r="G860" s="14">
        <f>Alfa*($B860*X$3+$C860*X$4+$D860*X$5)</f>
        <v>2.1280851063829789</v>
      </c>
      <c r="H860" s="14">
        <f>Alfa*($B860*Y$3+$C860*Y$4+$D860*Y$5)</f>
        <v>2.5799999999999996</v>
      </c>
      <c r="I860" s="19">
        <f t="shared" si="108"/>
        <v>103.2485058034958</v>
      </c>
      <c r="J860" s="22">
        <f t="shared" si="109"/>
        <v>0.10676354388722183</v>
      </c>
      <c r="K860" s="22">
        <f t="shared" si="110"/>
        <v>0.68407210408329044</v>
      </c>
      <c r="L860" s="22">
        <f t="shared" si="111"/>
        <v>8.1345183539288449E-2</v>
      </c>
      <c r="M860" s="22">
        <f t="shared" si="112"/>
        <v>0.12781916849019934</v>
      </c>
      <c r="N860" s="23">
        <f>SUM((J860-AandeelFiets)^2,(K860-AandeelAuto)^2,(L860-AandeelBus)^2,(M860-AandeelTrein)^2)</f>
        <v>2.4503979227297447E-2</v>
      </c>
      <c r="O860" s="58" t="str">
        <f>IF($N860=LeastSquares,B860,"")</f>
        <v/>
      </c>
      <c r="P860" s="58" t="str">
        <f>IF($N860=LeastSquares,C860,"")</f>
        <v/>
      </c>
      <c r="Q860" s="58" t="str">
        <f>IF($N860=LeastSquares,D860,"")</f>
        <v/>
      </c>
    </row>
    <row r="861" spans="1:17" x14ac:dyDescent="0.25">
      <c r="A861">
        <v>859</v>
      </c>
      <c r="B861" s="51">
        <f t="shared" si="105"/>
        <v>8</v>
      </c>
      <c r="C861" s="51">
        <f t="shared" si="106"/>
        <v>5</v>
      </c>
      <c r="D861" s="51">
        <f t="shared" si="107"/>
        <v>9</v>
      </c>
      <c r="E861" s="14">
        <f>Alfa*($B861*V$3+$C861*V$4+$D861*V$5)</f>
        <v>2.4</v>
      </c>
      <c r="F861" s="14">
        <f>Alfa*($B861*W$3+$C861*W$4+$D861*W$5)</f>
        <v>4.5574468085106385</v>
      </c>
      <c r="G861" s="14">
        <f>Alfa*($B861*X$3+$C861*X$4+$D861*X$5)</f>
        <v>2.2480851063829785</v>
      </c>
      <c r="H861" s="14">
        <f>Alfa*($B861*Y$3+$C861*Y$4+$D861*Y$5)</f>
        <v>2.79</v>
      </c>
      <c r="I861" s="19">
        <f t="shared" si="108"/>
        <v>132.11352957982413</v>
      </c>
      <c r="J861" s="22">
        <f t="shared" si="109"/>
        <v>8.3437149970180022E-2</v>
      </c>
      <c r="K861" s="22">
        <f t="shared" si="110"/>
        <v>0.72165014806014327</v>
      </c>
      <c r="L861" s="22">
        <f t="shared" si="111"/>
        <v>7.1677633967415E-2</v>
      </c>
      <c r="M861" s="22">
        <f t="shared" si="112"/>
        <v>0.12323506800226161</v>
      </c>
      <c r="N861" s="23">
        <f>SUM((J861-AandeelFiets)^2,(K861-AandeelAuto)^2,(L861-AandeelBus)^2,(M861-AandeelTrein)^2)</f>
        <v>4.0643611618139647E-2</v>
      </c>
      <c r="O861" s="58" t="str">
        <f>IF($N861=LeastSquares,B861,"")</f>
        <v/>
      </c>
      <c r="P861" s="58" t="str">
        <f>IF($N861=LeastSquares,C861,"")</f>
        <v/>
      </c>
      <c r="Q861" s="58" t="str">
        <f>IF($N861=LeastSquares,D861,"")</f>
        <v/>
      </c>
    </row>
    <row r="862" spans="1:17" x14ac:dyDescent="0.25">
      <c r="A862">
        <v>860</v>
      </c>
      <c r="B862" s="51">
        <f t="shared" si="105"/>
        <v>8</v>
      </c>
      <c r="C862" s="51">
        <f t="shared" si="106"/>
        <v>6</v>
      </c>
      <c r="D862" s="51">
        <f t="shared" si="107"/>
        <v>0</v>
      </c>
      <c r="E862" s="14">
        <f>Alfa*($B862*V$3+$C862*V$4+$D862*V$5)</f>
        <v>2.4</v>
      </c>
      <c r="F862" s="14">
        <f>Alfa*($B862*W$3+$C862*W$4+$D862*W$5)</f>
        <v>2.1574468085106382</v>
      </c>
      <c r="G862" s="14">
        <f>Alfa*($B862*X$3+$C862*X$4+$D862*X$5)</f>
        <v>1.228085106382979</v>
      </c>
      <c r="H862" s="14">
        <f>Alfa*($B862*Y$3+$C862*Y$4+$D862*Y$5)</f>
        <v>1.0799999999999998</v>
      </c>
      <c r="I862" s="19">
        <f t="shared" si="108"/>
        <v>26.031567268107441</v>
      </c>
      <c r="J862" s="22">
        <f t="shared" si="109"/>
        <v>0.42345419571208986</v>
      </c>
      <c r="K862" s="22">
        <f t="shared" si="110"/>
        <v>0.3322514827141404</v>
      </c>
      <c r="L862" s="22">
        <f t="shared" si="111"/>
        <v>0.1311747571335142</v>
      </c>
      <c r="M862" s="22">
        <f t="shared" si="112"/>
        <v>0.11311956444025541</v>
      </c>
      <c r="N862" s="23">
        <f>SUM((J862-AandeelFiets)^2,(K862-AandeelAuto)^2,(L862-AandeelBus)^2,(M862-AandeelTrein)^2)</f>
        <v>0.11397609653951704</v>
      </c>
      <c r="O862" s="58" t="str">
        <f>IF($N862=LeastSquares,B862,"")</f>
        <v/>
      </c>
      <c r="P862" s="58" t="str">
        <f>IF($N862=LeastSquares,C862,"")</f>
        <v/>
      </c>
      <c r="Q862" s="58" t="str">
        <f>IF($N862=LeastSquares,D862,"")</f>
        <v/>
      </c>
    </row>
    <row r="863" spans="1:17" x14ac:dyDescent="0.25">
      <c r="A863">
        <v>861</v>
      </c>
      <c r="B863" s="51">
        <f t="shared" si="105"/>
        <v>8</v>
      </c>
      <c r="C863" s="51">
        <f t="shared" si="106"/>
        <v>6</v>
      </c>
      <c r="D863" s="51">
        <f t="shared" si="107"/>
        <v>1</v>
      </c>
      <c r="E863" s="14">
        <f>Alfa*($B863*V$3+$C863*V$4+$D863*V$5)</f>
        <v>2.4</v>
      </c>
      <c r="F863" s="14">
        <f>Alfa*($B863*W$3+$C863*W$4+$D863*W$5)</f>
        <v>2.4574468085106385</v>
      </c>
      <c r="G863" s="14">
        <f>Alfa*($B863*X$3+$C863*X$4+$D863*X$5)</f>
        <v>1.3480851063829791</v>
      </c>
      <c r="H863" s="14">
        <f>Alfa*($B863*Y$3+$C863*Y$4+$D863*Y$5)</f>
        <v>1.2899999999999998</v>
      </c>
      <c r="I863" s="19">
        <f t="shared" si="108"/>
        <v>30.180974008200227</v>
      </c>
      <c r="J863" s="22">
        <f t="shared" si="109"/>
        <v>0.36523593896096873</v>
      </c>
      <c r="K863" s="22">
        <f t="shared" si="110"/>
        <v>0.38683195014639982</v>
      </c>
      <c r="L863" s="22">
        <f t="shared" si="111"/>
        <v>0.12756533430133352</v>
      </c>
      <c r="M863" s="22">
        <f t="shared" si="112"/>
        <v>0.12036677659129801</v>
      </c>
      <c r="N863" s="23">
        <f>SUM((J863-AandeelFiets)^2,(K863-AandeelAuto)^2,(L863-AandeelBus)^2,(M863-AandeelTrein)^2)</f>
        <v>6.6368911035853073E-2</v>
      </c>
      <c r="O863" s="58" t="str">
        <f>IF($N863=LeastSquares,B863,"")</f>
        <v/>
      </c>
      <c r="P863" s="58" t="str">
        <f>IF($N863=LeastSquares,C863,"")</f>
        <v/>
      </c>
      <c r="Q863" s="58" t="str">
        <f>IF($N863=LeastSquares,D863,"")</f>
        <v/>
      </c>
    </row>
    <row r="864" spans="1:17" x14ac:dyDescent="0.25">
      <c r="A864">
        <v>862</v>
      </c>
      <c r="B864" s="51">
        <f t="shared" si="105"/>
        <v>8</v>
      </c>
      <c r="C864" s="51">
        <f t="shared" si="106"/>
        <v>6</v>
      </c>
      <c r="D864" s="51">
        <f t="shared" si="107"/>
        <v>2</v>
      </c>
      <c r="E864" s="14">
        <f>Alfa*($B864*V$3+$C864*V$4+$D864*V$5)</f>
        <v>2.4</v>
      </c>
      <c r="F864" s="14">
        <f>Alfa*($B864*W$3+$C864*W$4+$D864*W$5)</f>
        <v>2.7574468085106383</v>
      </c>
      <c r="G864" s="14">
        <f>Alfa*($B864*X$3+$C864*X$4+$D864*X$5)</f>
        <v>1.468085106382979</v>
      </c>
      <c r="H864" s="14">
        <f>Alfa*($B864*Y$3+$C864*Y$4+$D864*Y$5)</f>
        <v>1.5</v>
      </c>
      <c r="I864" s="19">
        <f t="shared" si="108"/>
        <v>35.605334616085749</v>
      </c>
      <c r="J864" s="22">
        <f t="shared" si="109"/>
        <v>0.30959339378491785</v>
      </c>
      <c r="K864" s="22">
        <f t="shared" si="110"/>
        <v>0.4426177860071408</v>
      </c>
      <c r="L864" s="22">
        <f t="shared" si="111"/>
        <v>0.12191753943886996</v>
      </c>
      <c r="M864" s="22">
        <f t="shared" si="112"/>
        <v>0.12587128076907134</v>
      </c>
      <c r="N864" s="23">
        <f>SUM((J864-AandeelFiets)^2,(K864-AandeelAuto)^2,(L864-AandeelBus)^2,(M864-AandeelTrein)^2)</f>
        <v>3.2185701904242532E-2</v>
      </c>
      <c r="O864" s="58" t="str">
        <f>IF($N864=LeastSquares,B864,"")</f>
        <v/>
      </c>
      <c r="P864" s="58" t="str">
        <f>IF($N864=LeastSquares,C864,"")</f>
        <v/>
      </c>
      <c r="Q864" s="58" t="str">
        <f>IF($N864=LeastSquares,D864,"")</f>
        <v/>
      </c>
    </row>
    <row r="865" spans="1:17" x14ac:dyDescent="0.25">
      <c r="A865">
        <v>863</v>
      </c>
      <c r="B865" s="51">
        <f t="shared" si="105"/>
        <v>8</v>
      </c>
      <c r="C865" s="51">
        <f t="shared" si="106"/>
        <v>6</v>
      </c>
      <c r="D865" s="51">
        <f t="shared" si="107"/>
        <v>3</v>
      </c>
      <c r="E865" s="14">
        <f>Alfa*($B865*V$3+$C865*V$4+$D865*V$5)</f>
        <v>2.4</v>
      </c>
      <c r="F865" s="14">
        <f>Alfa*($B865*W$3+$C865*W$4+$D865*W$5)</f>
        <v>3.0574468085106385</v>
      </c>
      <c r="G865" s="14">
        <f>Alfa*($B865*X$3+$C865*X$4+$D865*X$5)</f>
        <v>1.5880851063829791</v>
      </c>
      <c r="H865" s="14">
        <f>Alfa*($B865*Y$3+$C865*Y$4+$D865*Y$5)</f>
        <v>1.7099999999999997</v>
      </c>
      <c r="I865" s="19">
        <f t="shared" si="108"/>
        <v>42.719678894277259</v>
      </c>
      <c r="J865" s="22">
        <f t="shared" si="109"/>
        <v>0.2580350945034437</v>
      </c>
      <c r="K865" s="22">
        <f t="shared" si="110"/>
        <v>0.49797128234539906</v>
      </c>
      <c r="L865" s="22">
        <f t="shared" si="111"/>
        <v>0.11456939476903182</v>
      </c>
      <c r="M865" s="22">
        <f t="shared" si="112"/>
        <v>0.12942422838212542</v>
      </c>
      <c r="N865" s="23">
        <f>SUM((J865-AandeelFiets)^2,(K865-AandeelAuto)^2,(L865-AandeelBus)^2,(M865-AandeelTrein)^2)</f>
        <v>1.1421534608215487E-2</v>
      </c>
      <c r="O865" s="58" t="str">
        <f>IF($N865=LeastSquares,B865,"")</f>
        <v/>
      </c>
      <c r="P865" s="58" t="str">
        <f>IF($N865=LeastSquares,C865,"")</f>
        <v/>
      </c>
      <c r="Q865" s="58" t="str">
        <f>IF($N865=LeastSquares,D865,"")</f>
        <v/>
      </c>
    </row>
    <row r="866" spans="1:17" x14ac:dyDescent="0.25">
      <c r="A866">
        <v>864</v>
      </c>
      <c r="B866" s="51">
        <f t="shared" si="105"/>
        <v>8</v>
      </c>
      <c r="C866" s="51">
        <f t="shared" si="106"/>
        <v>6</v>
      </c>
      <c r="D866" s="51">
        <f t="shared" si="107"/>
        <v>4</v>
      </c>
      <c r="E866" s="14">
        <f>Alfa*($B866*V$3+$C866*V$4+$D866*V$5)</f>
        <v>2.4</v>
      </c>
      <c r="F866" s="14">
        <f>Alfa*($B866*W$3+$C866*W$4+$D866*W$5)</f>
        <v>3.3574468085106384</v>
      </c>
      <c r="G866" s="14">
        <f>Alfa*($B866*X$3+$C866*X$4+$D866*X$5)</f>
        <v>1.7080851063829787</v>
      </c>
      <c r="H866" s="14">
        <f>Alfa*($B866*Y$3+$C866*Y$4+$D866*Y$5)</f>
        <v>1.9199999999999997</v>
      </c>
      <c r="I866" s="19">
        <f t="shared" si="108"/>
        <v>52.078299402487175</v>
      </c>
      <c r="J866" s="22">
        <f t="shared" si="109"/>
        <v>0.21166544428513256</v>
      </c>
      <c r="K866" s="22">
        <f t="shared" si="110"/>
        <v>0.55139627535960523</v>
      </c>
      <c r="L866" s="22">
        <f t="shared" si="111"/>
        <v>0.1059632188123542</v>
      </c>
      <c r="M866" s="22">
        <f t="shared" si="112"/>
        <v>0.13097506154290803</v>
      </c>
      <c r="N866" s="23">
        <f>SUM((J866-AandeelFiets)^2,(K866-AandeelAuto)^2,(L866-AandeelBus)^2,(M866-AandeelTrein)^2)</f>
        <v>2.7774371109051442E-3</v>
      </c>
      <c r="O866" s="58" t="str">
        <f>IF($N866=LeastSquares,B866,"")</f>
        <v/>
      </c>
      <c r="P866" s="58" t="str">
        <f>IF($N866=LeastSquares,C866,"")</f>
        <v/>
      </c>
      <c r="Q866" s="58" t="str">
        <f>IF($N866=LeastSquares,D866,"")</f>
        <v/>
      </c>
    </row>
    <row r="867" spans="1:17" x14ac:dyDescent="0.25">
      <c r="A867">
        <v>865</v>
      </c>
      <c r="B867" s="51">
        <f t="shared" si="105"/>
        <v>8</v>
      </c>
      <c r="C867" s="51">
        <f t="shared" si="106"/>
        <v>6</v>
      </c>
      <c r="D867" s="51">
        <f t="shared" si="107"/>
        <v>5</v>
      </c>
      <c r="E867" s="14">
        <f>Alfa*($B867*V$3+$C867*V$4+$D867*V$5)</f>
        <v>2.4</v>
      </c>
      <c r="F867" s="14">
        <f>Alfa*($B867*W$3+$C867*W$4+$D867*W$5)</f>
        <v>3.6574468085106382</v>
      </c>
      <c r="G867" s="14">
        <f>Alfa*($B867*X$3+$C867*X$4+$D867*X$5)</f>
        <v>1.8280851063829788</v>
      </c>
      <c r="H867" s="14">
        <f>Alfa*($B867*Y$3+$C867*Y$4+$D867*Y$5)</f>
        <v>2.13</v>
      </c>
      <c r="I867" s="19">
        <f t="shared" si="108"/>
        <v>64.422253020927172</v>
      </c>
      <c r="J867" s="22">
        <f t="shared" si="109"/>
        <v>0.17110820972158161</v>
      </c>
      <c r="K867" s="22">
        <f t="shared" si="110"/>
        <v>0.60169036568047252</v>
      </c>
      <c r="L867" s="22">
        <f t="shared" si="111"/>
        <v>9.6580925983800553E-2</v>
      </c>
      <c r="M867" s="22">
        <f t="shared" si="112"/>
        <v>0.13062049861414521</v>
      </c>
      <c r="N867" s="23">
        <f>SUM((J867-AandeelFiets)^2,(K867-AandeelAuto)^2,(L867-AandeelBus)^2,(M867-AandeelTrein)^2)</f>
        <v>4.0847301624256406E-3</v>
      </c>
      <c r="O867" s="58" t="str">
        <f>IF($N867=LeastSquares,B867,"")</f>
        <v/>
      </c>
      <c r="P867" s="58" t="str">
        <f>IF($N867=LeastSquares,C867,"")</f>
        <v/>
      </c>
      <c r="Q867" s="58" t="str">
        <f>IF($N867=LeastSquares,D867,"")</f>
        <v/>
      </c>
    </row>
    <row r="868" spans="1:17" x14ac:dyDescent="0.25">
      <c r="A868">
        <v>866</v>
      </c>
      <c r="B868" s="51">
        <f t="shared" si="105"/>
        <v>8</v>
      </c>
      <c r="C868" s="51">
        <f t="shared" si="106"/>
        <v>6</v>
      </c>
      <c r="D868" s="51">
        <f t="shared" si="107"/>
        <v>6</v>
      </c>
      <c r="E868" s="14">
        <f>Alfa*($B868*V$3+$C868*V$4+$D868*V$5)</f>
        <v>2.4</v>
      </c>
      <c r="F868" s="14">
        <f>Alfa*($B868*W$3+$C868*W$4+$D868*W$5)</f>
        <v>3.9574468085106385</v>
      </c>
      <c r="G868" s="14">
        <f>Alfa*($B868*X$3+$C868*X$4+$D868*X$5)</f>
        <v>1.9480851063829789</v>
      </c>
      <c r="H868" s="14">
        <f>Alfa*($B868*Y$3+$C868*Y$4+$D868*Y$5)</f>
        <v>2.3399999999999994</v>
      </c>
      <c r="I868" s="19">
        <f t="shared" si="108"/>
        <v>80.743217397786083</v>
      </c>
      <c r="J868" s="22">
        <f t="shared" si="109"/>
        <v>0.13652139134282068</v>
      </c>
      <c r="K868" s="22">
        <f t="shared" si="110"/>
        <v>0.64802425356418913</v>
      </c>
      <c r="L868" s="22">
        <f t="shared" si="111"/>
        <v>8.6883350650746011E-2</v>
      </c>
      <c r="M868" s="22">
        <f t="shared" si="112"/>
        <v>0.12857100444224415</v>
      </c>
      <c r="N868" s="23">
        <f>SUM((J868-AandeelFiets)^2,(K868-AandeelAuto)^2,(L868-AandeelBus)^2,(M868-AandeelTrein)^2)</f>
        <v>1.2814065750327877E-2</v>
      </c>
      <c r="O868" s="58" t="str">
        <f>IF($N868=LeastSquares,B868,"")</f>
        <v/>
      </c>
      <c r="P868" s="58" t="str">
        <f>IF($N868=LeastSquares,C868,"")</f>
        <v/>
      </c>
      <c r="Q868" s="58" t="str">
        <f>IF($N868=LeastSquares,D868,"")</f>
        <v/>
      </c>
    </row>
    <row r="869" spans="1:17" x14ac:dyDescent="0.25">
      <c r="A869">
        <v>867</v>
      </c>
      <c r="B869" s="51">
        <f t="shared" si="105"/>
        <v>8</v>
      </c>
      <c r="C869" s="51">
        <f t="shared" si="106"/>
        <v>6</v>
      </c>
      <c r="D869" s="51">
        <f t="shared" si="107"/>
        <v>7</v>
      </c>
      <c r="E869" s="14">
        <f>Alfa*($B869*V$3+$C869*V$4+$D869*V$5)</f>
        <v>2.4</v>
      </c>
      <c r="F869" s="14">
        <f>Alfa*($B869*W$3+$C869*W$4+$D869*W$5)</f>
        <v>4.2574468085106387</v>
      </c>
      <c r="G869" s="14">
        <f>Alfa*($B869*X$3+$C869*X$4+$D869*X$5)</f>
        <v>2.0680851063829793</v>
      </c>
      <c r="H869" s="14">
        <f>Alfa*($B869*Y$3+$C869*Y$4+$D869*Y$5)</f>
        <v>2.5499999999999998</v>
      </c>
      <c r="I869" s="19">
        <f t="shared" si="108"/>
        <v>102.36936521657356</v>
      </c>
      <c r="J869" s="22">
        <f t="shared" si="109"/>
        <v>0.10768042135770667</v>
      </c>
      <c r="K869" s="22">
        <f t="shared" si="110"/>
        <v>0.68994686505116987</v>
      </c>
      <c r="L869" s="22">
        <f t="shared" si="111"/>
        <v>7.7265912786329924E-2</v>
      </c>
      <c r="M869" s="22">
        <f t="shared" si="112"/>
        <v>0.12510680080479356</v>
      </c>
      <c r="N869" s="23">
        <f>SUM((J869-AandeelFiets)^2,(K869-AandeelAuto)^2,(L869-AandeelBus)^2,(M869-AandeelTrein)^2)</f>
        <v>2.6512592479865229E-2</v>
      </c>
      <c r="O869" s="58" t="str">
        <f>IF($N869=LeastSquares,B869,"")</f>
        <v/>
      </c>
      <c r="P869" s="58" t="str">
        <f>IF($N869=LeastSquares,C869,"")</f>
        <v/>
      </c>
      <c r="Q869" s="58" t="str">
        <f>IF($N869=LeastSquares,D869,"")</f>
        <v/>
      </c>
    </row>
    <row r="870" spans="1:17" x14ac:dyDescent="0.25">
      <c r="A870">
        <v>868</v>
      </c>
      <c r="B870" s="51">
        <f t="shared" si="105"/>
        <v>8</v>
      </c>
      <c r="C870" s="51">
        <f t="shared" si="106"/>
        <v>6</v>
      </c>
      <c r="D870" s="51">
        <f t="shared" si="107"/>
        <v>8</v>
      </c>
      <c r="E870" s="14">
        <f>Alfa*($B870*V$3+$C870*V$4+$D870*V$5)</f>
        <v>2.4</v>
      </c>
      <c r="F870" s="14">
        <f>Alfa*($B870*W$3+$C870*W$4+$D870*W$5)</f>
        <v>4.5574468085106385</v>
      </c>
      <c r="G870" s="14">
        <f>Alfa*($B870*X$3+$C870*X$4+$D870*X$5)</f>
        <v>2.1880851063829789</v>
      </c>
      <c r="H870" s="14">
        <f>Alfa*($B870*Y$3+$C870*Y$4+$D870*Y$5)</f>
        <v>2.76</v>
      </c>
      <c r="I870" s="19">
        <f t="shared" si="108"/>
        <v>131.08088701451555</v>
      </c>
      <c r="J870" s="22">
        <f t="shared" si="109"/>
        <v>8.4094459777503058E-2</v>
      </c>
      <c r="K870" s="22">
        <f t="shared" si="110"/>
        <v>0.72733523821417634</v>
      </c>
      <c r="L870" s="22">
        <f t="shared" si="111"/>
        <v>6.8035239207664105E-2</v>
      </c>
      <c r="M870" s="22">
        <f t="shared" si="112"/>
        <v>0.12053506280065653</v>
      </c>
      <c r="N870" s="23">
        <f>SUM((J870-AandeelFiets)^2,(K870-AandeelAuto)^2,(L870-AandeelBus)^2,(M870-AandeelTrein)^2)</f>
        <v>4.3085366185750505E-2</v>
      </c>
      <c r="O870" s="58" t="str">
        <f>IF($N870=LeastSquares,B870,"")</f>
        <v/>
      </c>
      <c r="P870" s="58" t="str">
        <f>IF($N870=LeastSquares,C870,"")</f>
        <v/>
      </c>
      <c r="Q870" s="58" t="str">
        <f>IF($N870=LeastSquares,D870,"")</f>
        <v/>
      </c>
    </row>
    <row r="871" spans="1:17" x14ac:dyDescent="0.25">
      <c r="A871">
        <v>869</v>
      </c>
      <c r="B871" s="51">
        <f t="shared" si="105"/>
        <v>8</v>
      </c>
      <c r="C871" s="51">
        <f t="shared" si="106"/>
        <v>6</v>
      </c>
      <c r="D871" s="51">
        <f t="shared" si="107"/>
        <v>9</v>
      </c>
      <c r="E871" s="14">
        <f>Alfa*($B871*V$3+$C871*V$4+$D871*V$5)</f>
        <v>2.4</v>
      </c>
      <c r="F871" s="14">
        <f>Alfa*($B871*W$3+$C871*W$4+$D871*W$5)</f>
        <v>4.8574468085106384</v>
      </c>
      <c r="G871" s="14">
        <f>Alfa*($B871*X$3+$C871*X$4+$D871*X$5)</f>
        <v>2.3080851063829786</v>
      </c>
      <c r="H871" s="14">
        <f>Alfa*($B871*Y$3+$C871*Y$4+$D871*Y$5)</f>
        <v>2.9699999999999993</v>
      </c>
      <c r="I871" s="19">
        <f t="shared" si="108"/>
        <v>169.26544643456276</v>
      </c>
      <c r="J871" s="22">
        <f t="shared" si="109"/>
        <v>6.5123606813060397E-2</v>
      </c>
      <c r="K871" s="22">
        <f t="shared" si="110"/>
        <v>0.76031583235945288</v>
      </c>
      <c r="L871" s="22">
        <f t="shared" si="111"/>
        <v>5.9404632629426746E-2</v>
      </c>
      <c r="M871" s="22">
        <f t="shared" si="112"/>
        <v>0.11515592819806013</v>
      </c>
      <c r="N871" s="23">
        <f>SUM((J871-AandeelFiets)^2,(K871-AandeelAuto)^2,(L871-AandeelBus)^2,(M871-AandeelTrein)^2)</f>
        <v>6.0914596511503286E-2</v>
      </c>
      <c r="O871" s="58" t="str">
        <f>IF($N871=LeastSquares,B871,"")</f>
        <v/>
      </c>
      <c r="P871" s="58" t="str">
        <f>IF($N871=LeastSquares,C871,"")</f>
        <v/>
      </c>
      <c r="Q871" s="58" t="str">
        <f>IF($N871=LeastSquares,D871,"")</f>
        <v/>
      </c>
    </row>
    <row r="872" spans="1:17" x14ac:dyDescent="0.25">
      <c r="A872">
        <v>870</v>
      </c>
      <c r="B872" s="51">
        <f t="shared" si="105"/>
        <v>8</v>
      </c>
      <c r="C872" s="51">
        <f t="shared" si="106"/>
        <v>7</v>
      </c>
      <c r="D872" s="51">
        <f t="shared" si="107"/>
        <v>0</v>
      </c>
      <c r="E872" s="14">
        <f>Alfa*($B872*V$3+$C872*V$4+$D872*V$5)</f>
        <v>2.4</v>
      </c>
      <c r="F872" s="14">
        <f>Alfa*($B872*W$3+$C872*W$4+$D872*W$5)</f>
        <v>2.4574468085106385</v>
      </c>
      <c r="G872" s="14">
        <f>Alfa*($B872*X$3+$C872*X$4+$D872*X$5)</f>
        <v>1.2880851063829788</v>
      </c>
      <c r="H872" s="14">
        <f>Alfa*($B872*Y$3+$C872*Y$4+$D872*Y$5)</f>
        <v>1.26</v>
      </c>
      <c r="I872" s="19">
        <f t="shared" si="108"/>
        <v>29.849399713015583</v>
      </c>
      <c r="J872" s="22">
        <f t="shared" si="109"/>
        <v>0.36929306741920964</v>
      </c>
      <c r="K872" s="22">
        <f t="shared" si="110"/>
        <v>0.39112897227943677</v>
      </c>
      <c r="L872" s="22">
        <f t="shared" si="111"/>
        <v>0.12147101271579955</v>
      </c>
      <c r="M872" s="22">
        <f t="shared" si="112"/>
        <v>0.11810694758555401</v>
      </c>
      <c r="N872" s="23">
        <f>SUM((J872-AandeelFiets)^2,(K872-AandeelAuto)^2,(L872-AandeelBus)^2,(M872-AandeelTrein)^2)</f>
        <v>6.6714921889355169E-2</v>
      </c>
      <c r="O872" s="58" t="str">
        <f>IF($N872=LeastSquares,B872,"")</f>
        <v/>
      </c>
      <c r="P872" s="58" t="str">
        <f>IF($N872=LeastSquares,C872,"")</f>
        <v/>
      </c>
      <c r="Q872" s="58" t="str">
        <f>IF($N872=LeastSquares,D872,"")</f>
        <v/>
      </c>
    </row>
    <row r="873" spans="1:17" x14ac:dyDescent="0.25">
      <c r="A873">
        <v>871</v>
      </c>
      <c r="B873" s="51">
        <f t="shared" si="105"/>
        <v>8</v>
      </c>
      <c r="C873" s="51">
        <f t="shared" si="106"/>
        <v>7</v>
      </c>
      <c r="D873" s="51">
        <f t="shared" si="107"/>
        <v>1</v>
      </c>
      <c r="E873" s="14">
        <f>Alfa*($B873*V$3+$C873*V$4+$D873*V$5)</f>
        <v>2.4</v>
      </c>
      <c r="F873" s="14">
        <f>Alfa*($B873*W$3+$C873*W$4+$D873*W$5)</f>
        <v>2.7574468085106383</v>
      </c>
      <c r="G873" s="14">
        <f>Alfa*($B873*X$3+$C873*X$4+$D873*X$5)</f>
        <v>1.4080851063829789</v>
      </c>
      <c r="H873" s="14">
        <f>Alfa*($B873*Y$3+$C873*Y$4+$D873*Y$5)</f>
        <v>1.47</v>
      </c>
      <c r="I873" s="19">
        <f t="shared" si="108"/>
        <v>35.220085489501514</v>
      </c>
      <c r="J873" s="22">
        <f t="shared" si="109"/>
        <v>0.31297983032799326</v>
      </c>
      <c r="K873" s="22">
        <f t="shared" si="110"/>
        <v>0.44745928803929025</v>
      </c>
      <c r="L873" s="22">
        <f t="shared" si="111"/>
        <v>0.1160735283053325</v>
      </c>
      <c r="M873" s="22">
        <f t="shared" si="112"/>
        <v>0.12348735332738393</v>
      </c>
      <c r="N873" s="23">
        <f>SUM((J873-AandeelFiets)^2,(K873-AandeelAuto)^2,(L873-AandeelBus)^2,(M873-AandeelTrein)^2)</f>
        <v>3.2306420037039311E-2</v>
      </c>
      <c r="O873" s="58" t="str">
        <f>IF($N873=LeastSquares,B873,"")</f>
        <v/>
      </c>
      <c r="P873" s="58" t="str">
        <f>IF($N873=LeastSquares,C873,"")</f>
        <v/>
      </c>
      <c r="Q873" s="58" t="str">
        <f>IF($N873=LeastSquares,D873,"")</f>
        <v/>
      </c>
    </row>
    <row r="874" spans="1:17" x14ac:dyDescent="0.25">
      <c r="A874">
        <v>872</v>
      </c>
      <c r="B874" s="51">
        <f t="shared" si="105"/>
        <v>8</v>
      </c>
      <c r="C874" s="51">
        <f t="shared" si="106"/>
        <v>7</v>
      </c>
      <c r="D874" s="51">
        <f t="shared" si="107"/>
        <v>2</v>
      </c>
      <c r="E874" s="14">
        <f>Alfa*($B874*V$3+$C874*V$4+$D874*V$5)</f>
        <v>2.4</v>
      </c>
      <c r="F874" s="14">
        <f>Alfa*($B874*W$3+$C874*W$4+$D874*W$5)</f>
        <v>3.0574468085106385</v>
      </c>
      <c r="G874" s="14">
        <f>Alfa*($B874*X$3+$C874*X$4+$D874*X$5)</f>
        <v>1.5280851063829786</v>
      </c>
      <c r="H874" s="14">
        <f>Alfa*($B874*Y$3+$C874*Y$4+$D874*Y$5)</f>
        <v>1.68</v>
      </c>
      <c r="I874" s="19">
        <f t="shared" si="108"/>
        <v>42.27124759871505</v>
      </c>
      <c r="J874" s="22">
        <f t="shared" si="109"/>
        <v>0.26077244005868144</v>
      </c>
      <c r="K874" s="22">
        <f t="shared" si="110"/>
        <v>0.50325397258948146</v>
      </c>
      <c r="L874" s="22">
        <f t="shared" si="111"/>
        <v>0.10904201386108733</v>
      </c>
      <c r="M874" s="22">
        <f t="shared" si="112"/>
        <v>0.12693157349074966</v>
      </c>
      <c r="N874" s="23">
        <f>SUM((J874-AandeelFiets)^2,(K874-AandeelAuto)^2,(L874-AandeelBus)^2,(M874-AandeelTrein)^2)</f>
        <v>1.1638425244890158E-2</v>
      </c>
      <c r="O874" s="58" t="str">
        <f>IF($N874=LeastSquares,B874,"")</f>
        <v/>
      </c>
      <c r="P874" s="58" t="str">
        <f>IF($N874=LeastSquares,C874,"")</f>
        <v/>
      </c>
      <c r="Q874" s="58" t="str">
        <f>IF($N874=LeastSquares,D874,"")</f>
        <v/>
      </c>
    </row>
    <row r="875" spans="1:17" x14ac:dyDescent="0.25">
      <c r="A875">
        <v>873</v>
      </c>
      <c r="B875" s="51">
        <f t="shared" si="105"/>
        <v>8</v>
      </c>
      <c r="C875" s="51">
        <f t="shared" si="106"/>
        <v>7</v>
      </c>
      <c r="D875" s="51">
        <f t="shared" si="107"/>
        <v>3</v>
      </c>
      <c r="E875" s="14">
        <f>Alfa*($B875*V$3+$C875*V$4+$D875*V$5)</f>
        <v>2.4</v>
      </c>
      <c r="F875" s="14">
        <f>Alfa*($B875*W$3+$C875*W$4+$D875*W$5)</f>
        <v>3.3574468085106384</v>
      </c>
      <c r="G875" s="14">
        <f>Alfa*($B875*X$3+$C875*X$4+$D875*X$5)</f>
        <v>1.6480851063829787</v>
      </c>
      <c r="H875" s="14">
        <f>Alfa*($B875*Y$3+$C875*Y$4+$D875*Y$5)</f>
        <v>1.89</v>
      </c>
      <c r="I875" s="19">
        <f t="shared" si="108"/>
        <v>51.555343934455223</v>
      </c>
      <c r="J875" s="22">
        <f t="shared" si="109"/>
        <v>0.21381248847172649</v>
      </c>
      <c r="K875" s="22">
        <f t="shared" si="110"/>
        <v>0.55698940451452572</v>
      </c>
      <c r="L875" s="22">
        <f t="shared" si="111"/>
        <v>0.10080465299162734</v>
      </c>
      <c r="M875" s="22">
        <f t="shared" si="112"/>
        <v>0.12839345402212032</v>
      </c>
      <c r="N875" s="23">
        <f>SUM((J875-AandeelFiets)^2,(K875-AandeelAuto)^2,(L875-AandeelBus)^2,(M875-AandeelTrein)^2)</f>
        <v>3.335821016976495E-3</v>
      </c>
      <c r="O875" s="58" t="str">
        <f>IF($N875=LeastSquares,B875,"")</f>
        <v/>
      </c>
      <c r="P875" s="58" t="str">
        <f>IF($N875=LeastSquares,C875,"")</f>
        <v/>
      </c>
      <c r="Q875" s="58" t="str">
        <f>IF($N875=LeastSquares,D875,"")</f>
        <v/>
      </c>
    </row>
    <row r="876" spans="1:17" x14ac:dyDescent="0.25">
      <c r="A876">
        <v>874</v>
      </c>
      <c r="B876" s="51">
        <f t="shared" si="105"/>
        <v>8</v>
      </c>
      <c r="C876" s="51">
        <f t="shared" si="106"/>
        <v>7</v>
      </c>
      <c r="D876" s="51">
        <f t="shared" si="107"/>
        <v>4</v>
      </c>
      <c r="E876" s="14">
        <f>Alfa*($B876*V$3+$C876*V$4+$D876*V$5)</f>
        <v>2.4</v>
      </c>
      <c r="F876" s="14">
        <f>Alfa*($B876*W$3+$C876*W$4+$D876*W$5)</f>
        <v>3.6574468085106382</v>
      </c>
      <c r="G876" s="14">
        <f>Alfa*($B876*X$3+$C876*X$4+$D876*X$5)</f>
        <v>1.7680851063829786</v>
      </c>
      <c r="H876" s="14">
        <f>Alfa*($B876*Y$3+$C876*Y$4+$D876*Y$5)</f>
        <v>2.1</v>
      </c>
      <c r="I876" s="19">
        <f t="shared" si="108"/>
        <v>63.811217329892244</v>
      </c>
      <c r="J876" s="22">
        <f t="shared" si="109"/>
        <v>0.17274668689759998</v>
      </c>
      <c r="K876" s="22">
        <f t="shared" si="110"/>
        <v>0.60745195907684868</v>
      </c>
      <c r="L876" s="22">
        <f t="shared" si="111"/>
        <v>9.182746080940947E-2</v>
      </c>
      <c r="M876" s="22">
        <f t="shared" si="112"/>
        <v>0.12797389321614186</v>
      </c>
      <c r="N876" s="23">
        <f>SUM((J876-AandeelFiets)^2,(K876-AandeelAuto)^2,(L876-AandeelBus)^2,(M876-AandeelTrein)^2)</f>
        <v>5.1276353708577761E-3</v>
      </c>
      <c r="O876" s="58" t="str">
        <f>IF($N876=LeastSquares,B876,"")</f>
        <v/>
      </c>
      <c r="P876" s="58" t="str">
        <f>IF($N876=LeastSquares,C876,"")</f>
        <v/>
      </c>
      <c r="Q876" s="58" t="str">
        <f>IF($N876=LeastSquares,D876,"")</f>
        <v/>
      </c>
    </row>
    <row r="877" spans="1:17" x14ac:dyDescent="0.25">
      <c r="A877">
        <v>875</v>
      </c>
      <c r="B877" s="51">
        <f t="shared" si="105"/>
        <v>8</v>
      </c>
      <c r="C877" s="51">
        <f t="shared" si="106"/>
        <v>7</v>
      </c>
      <c r="D877" s="51">
        <f t="shared" si="107"/>
        <v>5</v>
      </c>
      <c r="E877" s="14">
        <f>Alfa*($B877*V$3+$C877*V$4+$D877*V$5)</f>
        <v>2.4</v>
      </c>
      <c r="F877" s="14">
        <f>Alfa*($B877*W$3+$C877*W$4+$D877*W$5)</f>
        <v>3.9574468085106385</v>
      </c>
      <c r="G877" s="14">
        <f>Alfa*($B877*X$3+$C877*X$4+$D877*X$5)</f>
        <v>1.8880851063829787</v>
      </c>
      <c r="H877" s="14">
        <f>Alfa*($B877*Y$3+$C877*Y$4+$D877*Y$5)</f>
        <v>2.31</v>
      </c>
      <c r="I877" s="19">
        <f t="shared" si="108"/>
        <v>80.027869642699599</v>
      </c>
      <c r="J877" s="22">
        <f t="shared" si="109"/>
        <v>0.13774171960164344</v>
      </c>
      <c r="K877" s="22">
        <f t="shared" si="110"/>
        <v>0.65381676931024613</v>
      </c>
      <c r="L877" s="22">
        <f t="shared" si="111"/>
        <v>8.2555058031283143E-2</v>
      </c>
      <c r="M877" s="22">
        <f t="shared" si="112"/>
        <v>0.12588645305682716</v>
      </c>
      <c r="N877" s="23">
        <f>SUM((J877-AandeelFiets)^2,(K877-AandeelAuto)^2,(L877-AandeelBus)^2,(M877-AandeelTrein)^2)</f>
        <v>1.4384376008360471E-2</v>
      </c>
      <c r="O877" s="58" t="str">
        <f>IF($N877=LeastSquares,B877,"")</f>
        <v/>
      </c>
      <c r="P877" s="58" t="str">
        <f>IF($N877=LeastSquares,C877,"")</f>
        <v/>
      </c>
      <c r="Q877" s="58" t="str">
        <f>IF($N877=LeastSquares,D877,"")</f>
        <v/>
      </c>
    </row>
    <row r="878" spans="1:17" x14ac:dyDescent="0.25">
      <c r="A878">
        <v>876</v>
      </c>
      <c r="B878" s="51">
        <f t="shared" si="105"/>
        <v>8</v>
      </c>
      <c r="C878" s="51">
        <f t="shared" si="106"/>
        <v>7</v>
      </c>
      <c r="D878" s="51">
        <f t="shared" si="107"/>
        <v>6</v>
      </c>
      <c r="E878" s="14">
        <f>Alfa*($B878*V$3+$C878*V$4+$D878*V$5)</f>
        <v>2.4</v>
      </c>
      <c r="F878" s="14">
        <f>Alfa*($B878*W$3+$C878*W$4+$D878*W$5)</f>
        <v>4.2574468085106387</v>
      </c>
      <c r="G878" s="14">
        <f>Alfa*($B878*X$3+$C878*X$4+$D878*X$5)</f>
        <v>2.0080851063829788</v>
      </c>
      <c r="H878" s="14">
        <f>Alfa*($B878*Y$3+$C878*Y$4+$D878*Y$5)</f>
        <v>2.5199999999999996</v>
      </c>
      <c r="I878" s="19">
        <f t="shared" si="108"/>
        <v>101.53023521582307</v>
      </c>
      <c r="J878" s="22">
        <f t="shared" si="109"/>
        <v>0.10857038159332152</v>
      </c>
      <c r="K878" s="22">
        <f t="shared" si="110"/>
        <v>0.69564915769490798</v>
      </c>
      <c r="L878" s="22">
        <f t="shared" si="111"/>
        <v>7.3367697290529152E-2</v>
      </c>
      <c r="M878" s="22">
        <f t="shared" si="112"/>
        <v>0.12241276342124137</v>
      </c>
      <c r="N878" s="23">
        <f>SUM((J878-AandeelFiets)^2,(K878-AandeelAuto)^2,(L878-AandeelBus)^2,(M878-AandeelTrein)^2)</f>
        <v>2.857464716444158E-2</v>
      </c>
      <c r="O878" s="58" t="str">
        <f>IF($N878=LeastSquares,B878,"")</f>
        <v/>
      </c>
      <c r="P878" s="58" t="str">
        <f>IF($N878=LeastSquares,C878,"")</f>
        <v/>
      </c>
      <c r="Q878" s="58" t="str">
        <f>IF($N878=LeastSquares,D878,"")</f>
        <v/>
      </c>
    </row>
    <row r="879" spans="1:17" x14ac:dyDescent="0.25">
      <c r="A879">
        <v>877</v>
      </c>
      <c r="B879" s="51">
        <f t="shared" si="105"/>
        <v>8</v>
      </c>
      <c r="C879" s="51">
        <f t="shared" si="106"/>
        <v>7</v>
      </c>
      <c r="D879" s="51">
        <f t="shared" si="107"/>
        <v>7</v>
      </c>
      <c r="E879" s="14">
        <f>Alfa*($B879*V$3+$C879*V$4+$D879*V$5)</f>
        <v>2.4</v>
      </c>
      <c r="F879" s="14">
        <f>Alfa*($B879*W$3+$C879*W$4+$D879*W$5)</f>
        <v>4.5574468085106385</v>
      </c>
      <c r="G879" s="14">
        <f>Alfa*($B879*X$3+$C879*X$4+$D879*X$5)</f>
        <v>2.1280851063829789</v>
      </c>
      <c r="H879" s="14">
        <f>Alfa*($B879*Y$3+$C879*Y$4+$D879*Y$5)</f>
        <v>2.73</v>
      </c>
      <c r="I879" s="19">
        <f t="shared" si="108"/>
        <v>130.09458023731966</v>
      </c>
      <c r="J879" s="22">
        <f t="shared" si="109"/>
        <v>8.4732018509403137E-2</v>
      </c>
      <c r="K879" s="22">
        <f t="shared" si="110"/>
        <v>0.73284950078710898</v>
      </c>
      <c r="L879" s="22">
        <f t="shared" si="111"/>
        <v>6.4558943496504997E-2</v>
      </c>
      <c r="M879" s="22">
        <f t="shared" si="112"/>
        <v>0.11785953720698288</v>
      </c>
      <c r="N879" s="23">
        <f>SUM((J879-AandeelFiets)^2,(K879-AandeelAuto)^2,(L879-AandeelBus)^2,(M879-AandeelTrein)^2)</f>
        <v>4.55540979562091E-2</v>
      </c>
      <c r="O879" s="58" t="str">
        <f>IF($N879=LeastSquares,B879,"")</f>
        <v/>
      </c>
      <c r="P879" s="58" t="str">
        <f>IF($N879=LeastSquares,C879,"")</f>
        <v/>
      </c>
      <c r="Q879" s="58" t="str">
        <f>IF($N879=LeastSquares,D879,"")</f>
        <v/>
      </c>
    </row>
    <row r="880" spans="1:17" x14ac:dyDescent="0.25">
      <c r="A880">
        <v>878</v>
      </c>
      <c r="B880" s="51">
        <f t="shared" si="105"/>
        <v>8</v>
      </c>
      <c r="C880" s="51">
        <f t="shared" si="106"/>
        <v>7</v>
      </c>
      <c r="D880" s="51">
        <f t="shared" si="107"/>
        <v>8</v>
      </c>
      <c r="E880" s="14">
        <f>Alfa*($B880*V$3+$C880*V$4+$D880*V$5)</f>
        <v>2.4</v>
      </c>
      <c r="F880" s="14">
        <f>Alfa*($B880*W$3+$C880*W$4+$D880*W$5)</f>
        <v>4.8574468085106384</v>
      </c>
      <c r="G880" s="14">
        <f>Alfa*($B880*X$3+$C880*X$4+$D880*X$5)</f>
        <v>2.2480851063829785</v>
      </c>
      <c r="H880" s="14">
        <f>Alfa*($B880*Y$3+$C880*Y$4+$D880*Y$5)</f>
        <v>2.94</v>
      </c>
      <c r="I880" s="19">
        <f t="shared" si="108"/>
        <v>168.10380670385149</v>
      </c>
      <c r="J880" s="22">
        <f t="shared" si="109"/>
        <v>6.5573627372169707E-2</v>
      </c>
      <c r="K880" s="22">
        <f t="shared" si="110"/>
        <v>0.7655698066511446</v>
      </c>
      <c r="L880" s="22">
        <f t="shared" si="111"/>
        <v>5.6331771427689671E-2</v>
      </c>
      <c r="M880" s="22">
        <f t="shared" si="112"/>
        <v>0.11252479454899608</v>
      </c>
      <c r="N880" s="23">
        <f>SUM((J880-AandeelFiets)^2,(K880-AandeelAuto)^2,(L880-AandeelBus)^2,(M880-AandeelTrein)^2)</f>
        <v>6.3682747301969295E-2</v>
      </c>
      <c r="O880" s="58" t="str">
        <f>IF($N880=LeastSquares,B880,"")</f>
        <v/>
      </c>
      <c r="P880" s="58" t="str">
        <f>IF($N880=LeastSquares,C880,"")</f>
        <v/>
      </c>
      <c r="Q880" s="58" t="str">
        <f>IF($N880=LeastSquares,D880,"")</f>
        <v/>
      </c>
    </row>
    <row r="881" spans="1:17" x14ac:dyDescent="0.25">
      <c r="A881">
        <v>879</v>
      </c>
      <c r="B881" s="51">
        <f t="shared" si="105"/>
        <v>8</v>
      </c>
      <c r="C881" s="51">
        <f t="shared" si="106"/>
        <v>7</v>
      </c>
      <c r="D881" s="51">
        <f t="shared" si="107"/>
        <v>9</v>
      </c>
      <c r="E881" s="14">
        <f>Alfa*($B881*V$3+$C881*V$4+$D881*V$5)</f>
        <v>2.4</v>
      </c>
      <c r="F881" s="14">
        <f>Alfa*($B881*W$3+$C881*W$4+$D881*W$5)</f>
        <v>5.1574468085106382</v>
      </c>
      <c r="G881" s="14">
        <f>Alfa*($B881*X$3+$C881*X$4+$D881*X$5)</f>
        <v>2.3680851063829786</v>
      </c>
      <c r="H881" s="14">
        <f>Alfa*($B881*Y$3+$C881*Y$4+$D881*Y$5)</f>
        <v>3.15</v>
      </c>
      <c r="I881" s="19">
        <f t="shared" si="108"/>
        <v>218.75651606464234</v>
      </c>
      <c r="J881" s="22">
        <f t="shared" si="109"/>
        <v>5.0390162446106349E-2</v>
      </c>
      <c r="K881" s="22">
        <f t="shared" si="110"/>
        <v>0.79412650517635863</v>
      </c>
      <c r="L881" s="22">
        <f t="shared" si="111"/>
        <v>4.8807357642012474E-2</v>
      </c>
      <c r="M881" s="22">
        <f t="shared" si="112"/>
        <v>0.10667597473552251</v>
      </c>
      <c r="N881" s="23">
        <f>SUM((J881-AandeelFiets)^2,(K881-AandeelAuto)^2,(L881-AandeelBus)^2,(M881-AandeelTrein)^2)</f>
        <v>8.1816107765610407E-2</v>
      </c>
      <c r="O881" s="58" t="str">
        <f>IF($N881=LeastSquares,B881,"")</f>
        <v/>
      </c>
      <c r="P881" s="58" t="str">
        <f>IF($N881=LeastSquares,C881,"")</f>
        <v/>
      </c>
      <c r="Q881" s="58" t="str">
        <f>IF($N881=LeastSquares,D881,"")</f>
        <v/>
      </c>
    </row>
    <row r="882" spans="1:17" x14ac:dyDescent="0.25">
      <c r="A882">
        <v>880</v>
      </c>
      <c r="B882" s="51">
        <f t="shared" si="105"/>
        <v>8</v>
      </c>
      <c r="C882" s="51">
        <f t="shared" si="106"/>
        <v>8</v>
      </c>
      <c r="D882" s="51">
        <f t="shared" si="107"/>
        <v>0</v>
      </c>
      <c r="E882" s="14">
        <f>Alfa*($B882*V$3+$C882*V$4+$D882*V$5)</f>
        <v>2.4</v>
      </c>
      <c r="F882" s="14">
        <f>Alfa*($B882*W$3+$C882*W$4+$D882*W$5)</f>
        <v>2.7574468085106383</v>
      </c>
      <c r="G882" s="14">
        <f>Alfa*($B882*X$3+$C882*X$4+$D882*X$5)</f>
        <v>1.3480851063829788</v>
      </c>
      <c r="H882" s="14">
        <f>Alfa*($B882*Y$3+$C882*Y$4+$D882*Y$5)</f>
        <v>1.44</v>
      </c>
      <c r="I882" s="19">
        <f t="shared" si="108"/>
        <v>34.853472614349357</v>
      </c>
      <c r="J882" s="22">
        <f t="shared" si="109"/>
        <v>0.31627196815112485</v>
      </c>
      <c r="K882" s="22">
        <f t="shared" si="110"/>
        <v>0.45216597359446453</v>
      </c>
      <c r="L882" s="22">
        <f t="shared" si="111"/>
        <v>0.11046377161599773</v>
      </c>
      <c r="M882" s="22">
        <f t="shared" si="112"/>
        <v>0.12109828663841289</v>
      </c>
      <c r="N882" s="23">
        <f>SUM((J882-AandeelFiets)^2,(K882-AandeelAuto)^2,(L882-AandeelBus)^2,(M882-AandeelTrein)^2)</f>
        <v>3.2571268343781629E-2</v>
      </c>
      <c r="O882" s="58" t="str">
        <f>IF($N882=LeastSquares,B882,"")</f>
        <v/>
      </c>
      <c r="P882" s="58" t="str">
        <f>IF($N882=LeastSquares,C882,"")</f>
        <v/>
      </c>
      <c r="Q882" s="58" t="str">
        <f>IF($N882=LeastSquares,D882,"")</f>
        <v/>
      </c>
    </row>
    <row r="883" spans="1:17" x14ac:dyDescent="0.25">
      <c r="A883">
        <v>881</v>
      </c>
      <c r="B883" s="51">
        <f t="shared" si="105"/>
        <v>8</v>
      </c>
      <c r="C883" s="51">
        <f t="shared" si="106"/>
        <v>8</v>
      </c>
      <c r="D883" s="51">
        <f t="shared" si="107"/>
        <v>1</v>
      </c>
      <c r="E883" s="14">
        <f>Alfa*($B883*V$3+$C883*V$4+$D883*V$5)</f>
        <v>2.4</v>
      </c>
      <c r="F883" s="14">
        <f>Alfa*($B883*W$3+$C883*W$4+$D883*W$5)</f>
        <v>3.0574468085106385</v>
      </c>
      <c r="G883" s="14">
        <f>Alfa*($B883*X$3+$C883*X$4+$D883*X$5)</f>
        <v>1.468085106382979</v>
      </c>
      <c r="H883" s="14">
        <f>Alfa*($B883*Y$3+$C883*Y$4+$D883*Y$5)</f>
        <v>1.65</v>
      </c>
      <c r="I883" s="19">
        <f t="shared" si="108"/>
        <v>41.84424427547917</v>
      </c>
      <c r="J883" s="22">
        <f t="shared" si="109"/>
        <v>0.26343351568428752</v>
      </c>
      <c r="K883" s="22">
        <f t="shared" si="110"/>
        <v>0.50838947264326761</v>
      </c>
      <c r="L883" s="22">
        <f t="shared" si="111"/>
        <v>0.10373982999221192</v>
      </c>
      <c r="M883" s="22">
        <f t="shared" si="112"/>
        <v>0.12443718168023293</v>
      </c>
      <c r="N883" s="23">
        <f>SUM((J883-AandeelFiets)^2,(K883-AandeelAuto)^2,(L883-AandeelBus)^2,(M883-AandeelTrein)^2)</f>
        <v>1.1990365015558304E-2</v>
      </c>
      <c r="O883" s="58" t="str">
        <f>IF($N883=LeastSquares,B883,"")</f>
        <v/>
      </c>
      <c r="P883" s="58" t="str">
        <f>IF($N883=LeastSquares,C883,"")</f>
        <v/>
      </c>
      <c r="Q883" s="58" t="str">
        <f>IF($N883=LeastSquares,D883,"")</f>
        <v/>
      </c>
    </row>
    <row r="884" spans="1:17" x14ac:dyDescent="0.25">
      <c r="A884">
        <v>882</v>
      </c>
      <c r="B884" s="51">
        <f t="shared" si="105"/>
        <v>8</v>
      </c>
      <c r="C884" s="51">
        <f t="shared" si="106"/>
        <v>8</v>
      </c>
      <c r="D884" s="51">
        <f t="shared" si="107"/>
        <v>2</v>
      </c>
      <c r="E884" s="14">
        <f>Alfa*($B884*V$3+$C884*V$4+$D884*V$5)</f>
        <v>2.4</v>
      </c>
      <c r="F884" s="14">
        <f>Alfa*($B884*W$3+$C884*W$4+$D884*W$5)</f>
        <v>3.3574468085106384</v>
      </c>
      <c r="G884" s="14">
        <f>Alfa*($B884*X$3+$C884*X$4+$D884*X$5)</f>
        <v>1.5880851063829786</v>
      </c>
      <c r="H884" s="14">
        <f>Alfa*($B884*Y$3+$C884*Y$4+$D884*Y$5)</f>
        <v>1.8599999999999997</v>
      </c>
      <c r="I884" s="19">
        <f t="shared" si="108"/>
        <v>51.057061225309241</v>
      </c>
      <c r="J884" s="22">
        <f t="shared" si="109"/>
        <v>0.21589915510408103</v>
      </c>
      <c r="K884" s="22">
        <f t="shared" si="110"/>
        <v>0.56242524791770088</v>
      </c>
      <c r="L884" s="22">
        <f t="shared" si="111"/>
        <v>9.5860741652293982E-2</v>
      </c>
      <c r="M884" s="22">
        <f t="shared" si="112"/>
        <v>0.12581485532592412</v>
      </c>
      <c r="N884" s="23">
        <f>SUM((J884-AandeelFiets)^2,(K884-AandeelAuto)^2,(L884-AandeelBus)^2,(M884-AandeelTrein)^2)</f>
        <v>4.0124471350496032E-3</v>
      </c>
      <c r="O884" s="58" t="str">
        <f>IF($N884=LeastSquares,B884,"")</f>
        <v/>
      </c>
      <c r="P884" s="58" t="str">
        <f>IF($N884=LeastSquares,C884,"")</f>
        <v/>
      </c>
      <c r="Q884" s="58" t="str">
        <f>IF($N884=LeastSquares,D884,"")</f>
        <v/>
      </c>
    </row>
    <row r="885" spans="1:17" x14ac:dyDescent="0.25">
      <c r="A885">
        <v>883</v>
      </c>
      <c r="B885" s="51">
        <f t="shared" si="105"/>
        <v>8</v>
      </c>
      <c r="C885" s="51">
        <f t="shared" si="106"/>
        <v>8</v>
      </c>
      <c r="D885" s="51">
        <f t="shared" si="107"/>
        <v>3</v>
      </c>
      <c r="E885" s="14">
        <f>Alfa*($B885*V$3+$C885*V$4+$D885*V$5)</f>
        <v>2.4</v>
      </c>
      <c r="F885" s="14">
        <f>Alfa*($B885*W$3+$C885*W$4+$D885*W$5)</f>
        <v>3.6574468085106382</v>
      </c>
      <c r="G885" s="14">
        <f>Alfa*($B885*X$3+$C885*X$4+$D885*X$5)</f>
        <v>1.7080851063829787</v>
      </c>
      <c r="H885" s="14">
        <f>Alfa*($B885*Y$3+$C885*Y$4+$D885*Y$5)</f>
        <v>2.0699999999999998</v>
      </c>
      <c r="I885" s="19">
        <f t="shared" si="108"/>
        <v>63.228632711573724</v>
      </c>
      <c r="J885" s="22">
        <f t="shared" si="109"/>
        <v>0.17433836393276708</v>
      </c>
      <c r="K885" s="22">
        <f t="shared" si="110"/>
        <v>0.61304898296537635</v>
      </c>
      <c r="L885" s="22">
        <f t="shared" si="111"/>
        <v>8.7276665622897889E-2</v>
      </c>
      <c r="M885" s="22">
        <f t="shared" si="112"/>
        <v>0.12533598747895877</v>
      </c>
      <c r="N885" s="23">
        <f>SUM((J885-AandeelFiets)^2,(K885-AandeelAuto)^2,(L885-AandeelBus)^2,(M885-AandeelTrein)^2)</f>
        <v>6.2664060313959756E-3</v>
      </c>
      <c r="O885" s="58" t="str">
        <f>IF($N885=LeastSquares,B885,"")</f>
        <v/>
      </c>
      <c r="P885" s="58" t="str">
        <f>IF($N885=LeastSquares,C885,"")</f>
        <v/>
      </c>
      <c r="Q885" s="58" t="str">
        <f>IF($N885=LeastSquares,D885,"")</f>
        <v/>
      </c>
    </row>
    <row r="886" spans="1:17" x14ac:dyDescent="0.25">
      <c r="A886">
        <v>884</v>
      </c>
      <c r="B886" s="51">
        <f t="shared" si="105"/>
        <v>8</v>
      </c>
      <c r="C886" s="51">
        <f t="shared" si="106"/>
        <v>8</v>
      </c>
      <c r="D886" s="51">
        <f t="shared" si="107"/>
        <v>4</v>
      </c>
      <c r="E886" s="14">
        <f>Alfa*($B886*V$3+$C886*V$4+$D886*V$5)</f>
        <v>2.4</v>
      </c>
      <c r="F886" s="14">
        <f>Alfa*($B886*W$3+$C886*W$4+$D886*W$5)</f>
        <v>3.9574468085106385</v>
      </c>
      <c r="G886" s="14">
        <f>Alfa*($B886*X$3+$C886*X$4+$D886*X$5)</f>
        <v>1.8280851063829788</v>
      </c>
      <c r="H886" s="14">
        <f>Alfa*($B886*Y$3+$C886*Y$4+$D886*Y$5)</f>
        <v>2.2799999999999998</v>
      </c>
      <c r="I886" s="19">
        <f t="shared" si="108"/>
        <v>79.345380825465725</v>
      </c>
      <c r="J886" s="22">
        <f t="shared" si="109"/>
        <v>0.13892650417658262</v>
      </c>
      <c r="K886" s="22">
        <f t="shared" si="110"/>
        <v>0.65944057032968761</v>
      </c>
      <c r="L886" s="22">
        <f t="shared" si="111"/>
        <v>7.8416169737847097E-2</v>
      </c>
      <c r="M886" s="22">
        <f t="shared" si="112"/>
        <v>0.12321675575588265</v>
      </c>
      <c r="N886" s="23">
        <f>SUM((J886-AandeelFiets)^2,(K886-AandeelAuto)^2,(L886-AandeelBus)^2,(M886-AandeelTrein)^2)</f>
        <v>1.6025022573169161E-2</v>
      </c>
      <c r="O886" s="58" t="str">
        <f>IF($N886=LeastSquares,B886,"")</f>
        <v/>
      </c>
      <c r="P886" s="58" t="str">
        <f>IF($N886=LeastSquares,C886,"")</f>
        <v/>
      </c>
      <c r="Q886" s="58" t="str">
        <f>IF($N886=LeastSquares,D886,"")</f>
        <v/>
      </c>
    </row>
    <row r="887" spans="1:17" x14ac:dyDescent="0.25">
      <c r="A887">
        <v>885</v>
      </c>
      <c r="B887" s="51">
        <f t="shared" si="105"/>
        <v>8</v>
      </c>
      <c r="C887" s="51">
        <f t="shared" si="106"/>
        <v>8</v>
      </c>
      <c r="D887" s="51">
        <f t="shared" si="107"/>
        <v>5</v>
      </c>
      <c r="E887" s="14">
        <f>Alfa*($B887*V$3+$C887*V$4+$D887*V$5)</f>
        <v>2.4</v>
      </c>
      <c r="F887" s="14">
        <f>Alfa*($B887*W$3+$C887*W$4+$D887*W$5)</f>
        <v>4.2574468085106387</v>
      </c>
      <c r="G887" s="14">
        <f>Alfa*($B887*X$3+$C887*X$4+$D887*X$5)</f>
        <v>1.9480851063829787</v>
      </c>
      <c r="H887" s="14">
        <f>Alfa*($B887*Y$3+$C887*Y$4+$D887*Y$5)</f>
        <v>2.4900000000000002</v>
      </c>
      <c r="I887" s="19">
        <f t="shared" si="108"/>
        <v>100.72911637938077</v>
      </c>
      <c r="J887" s="22">
        <f t="shared" si="109"/>
        <v>0.10943386358244718</v>
      </c>
      <c r="K887" s="22">
        <f t="shared" si="110"/>
        <v>0.7011817947696305</v>
      </c>
      <c r="L887" s="22">
        <f t="shared" si="111"/>
        <v>6.9644622349504498E-2</v>
      </c>
      <c r="M887" s="22">
        <f t="shared" si="112"/>
        <v>0.11973971929841788</v>
      </c>
      <c r="N887" s="23">
        <f>SUM((J887-AandeelFiets)^2,(K887-AandeelAuto)^2,(L887-AandeelBus)^2,(M887-AandeelTrein)^2)</f>
        <v>3.0680746210810482E-2</v>
      </c>
      <c r="O887" s="58" t="str">
        <f>IF($N887=LeastSquares,B887,"")</f>
        <v/>
      </c>
      <c r="P887" s="58" t="str">
        <f>IF($N887=LeastSquares,C887,"")</f>
        <v/>
      </c>
      <c r="Q887" s="58" t="str">
        <f>IF($N887=LeastSquares,D887,"")</f>
        <v/>
      </c>
    </row>
    <row r="888" spans="1:17" x14ac:dyDescent="0.25">
      <c r="A888">
        <v>886</v>
      </c>
      <c r="B888" s="51">
        <f t="shared" si="105"/>
        <v>8</v>
      </c>
      <c r="C888" s="51">
        <f t="shared" si="106"/>
        <v>8</v>
      </c>
      <c r="D888" s="51">
        <f t="shared" si="107"/>
        <v>6</v>
      </c>
      <c r="E888" s="14">
        <f>Alfa*($B888*V$3+$C888*V$4+$D888*V$5)</f>
        <v>2.4</v>
      </c>
      <c r="F888" s="14">
        <f>Alfa*($B888*W$3+$C888*W$4+$D888*W$5)</f>
        <v>4.5574468085106385</v>
      </c>
      <c r="G888" s="14">
        <f>Alfa*($B888*X$3+$C888*X$4+$D888*X$5)</f>
        <v>2.0680851063829788</v>
      </c>
      <c r="H888" s="14">
        <f>Alfa*($B888*Y$3+$C888*Y$4+$D888*Y$5)</f>
        <v>2.6999999999999997</v>
      </c>
      <c r="I888" s="19">
        <f t="shared" si="108"/>
        <v>129.15231873235837</v>
      </c>
      <c r="J888" s="22">
        <f t="shared" si="109"/>
        <v>8.5350201133321257E-2</v>
      </c>
      <c r="K888" s="22">
        <f t="shared" si="110"/>
        <v>0.73819617888239575</v>
      </c>
      <c r="L888" s="22">
        <f t="shared" si="111"/>
        <v>6.1242899256085941E-2</v>
      </c>
      <c r="M888" s="22">
        <f t="shared" si="112"/>
        <v>0.11521072072819703</v>
      </c>
      <c r="N888" s="23">
        <f>SUM((J888-AandeelFiets)^2,(K888-AandeelAuto)^2,(L888-AandeelBus)^2,(M888-AandeelTrein)^2)</f>
        <v>4.804186661962187E-2</v>
      </c>
      <c r="O888" s="58" t="str">
        <f>IF($N888=LeastSquares,B888,"")</f>
        <v/>
      </c>
      <c r="P888" s="58" t="str">
        <f>IF($N888=LeastSquares,C888,"")</f>
        <v/>
      </c>
      <c r="Q888" s="58" t="str">
        <f>IF($N888=LeastSquares,D888,"")</f>
        <v/>
      </c>
    </row>
    <row r="889" spans="1:17" x14ac:dyDescent="0.25">
      <c r="A889">
        <v>887</v>
      </c>
      <c r="B889" s="51">
        <f t="shared" si="105"/>
        <v>8</v>
      </c>
      <c r="C889" s="51">
        <f t="shared" si="106"/>
        <v>8</v>
      </c>
      <c r="D889" s="51">
        <f t="shared" si="107"/>
        <v>7</v>
      </c>
      <c r="E889" s="14">
        <f>Alfa*($B889*V$3+$C889*V$4+$D889*V$5)</f>
        <v>2.4</v>
      </c>
      <c r="F889" s="14">
        <f>Alfa*($B889*W$3+$C889*W$4+$D889*W$5)</f>
        <v>4.8574468085106384</v>
      </c>
      <c r="G889" s="14">
        <f>Alfa*($B889*X$3+$C889*X$4+$D889*X$5)</f>
        <v>2.1880851063829785</v>
      </c>
      <c r="H889" s="14">
        <f>Alfa*($B889*Y$3+$C889*Y$4+$D889*Y$5)</f>
        <v>2.9099999999999997</v>
      </c>
      <c r="I889" s="19">
        <f t="shared" si="108"/>
        <v>166.99329324683384</v>
      </c>
      <c r="J889" s="22">
        <f t="shared" si="109"/>
        <v>6.6009695157925735E-2</v>
      </c>
      <c r="K889" s="22">
        <f t="shared" si="110"/>
        <v>0.77066088280182476</v>
      </c>
      <c r="L889" s="22">
        <f t="shared" si="111"/>
        <v>5.3404057912693682E-2</v>
      </c>
      <c r="M889" s="22">
        <f t="shared" si="112"/>
        <v>0.10992536412755582</v>
      </c>
      <c r="N889" s="23">
        <f>SUM((J889-AandeelFiets)^2,(K889-AandeelAuto)^2,(L889-AandeelBus)^2,(M889-AandeelTrein)^2)</f>
        <v>6.6447697360281888E-2</v>
      </c>
      <c r="O889" s="58" t="str">
        <f>IF($N889=LeastSquares,B889,"")</f>
        <v/>
      </c>
      <c r="P889" s="58" t="str">
        <f>IF($N889=LeastSquares,C889,"")</f>
        <v/>
      </c>
      <c r="Q889" s="58" t="str">
        <f>IF($N889=LeastSquares,D889,"")</f>
        <v/>
      </c>
    </row>
    <row r="890" spans="1:17" x14ac:dyDescent="0.25">
      <c r="A890">
        <v>888</v>
      </c>
      <c r="B890" s="51">
        <f t="shared" si="105"/>
        <v>8</v>
      </c>
      <c r="C890" s="51">
        <f t="shared" si="106"/>
        <v>8</v>
      </c>
      <c r="D890" s="51">
        <f t="shared" si="107"/>
        <v>8</v>
      </c>
      <c r="E890" s="14">
        <f>Alfa*($B890*V$3+$C890*V$4+$D890*V$5)</f>
        <v>2.4</v>
      </c>
      <c r="F890" s="14">
        <f>Alfa*($B890*W$3+$C890*W$4+$D890*W$5)</f>
        <v>5.1574468085106382</v>
      </c>
      <c r="G890" s="14">
        <f>Alfa*($B890*X$3+$C890*X$4+$D890*X$5)</f>
        <v>2.3080851063829786</v>
      </c>
      <c r="H890" s="14">
        <f>Alfa*($B890*Y$3+$C890*Y$4+$D890*Y$5)</f>
        <v>3.1199999999999997</v>
      </c>
      <c r="I890" s="19">
        <f t="shared" si="108"/>
        <v>217.44505527308846</v>
      </c>
      <c r="J890" s="22">
        <f t="shared" si="109"/>
        <v>5.0694077024642542E-2</v>
      </c>
      <c r="K890" s="22">
        <f t="shared" si="110"/>
        <v>0.79891606350301059</v>
      </c>
      <c r="L890" s="22">
        <f t="shared" si="111"/>
        <v>4.6242264049982114E-2</v>
      </c>
      <c r="M890" s="22">
        <f t="shared" si="112"/>
        <v>0.10414759542236489</v>
      </c>
      <c r="N890" s="23">
        <f>SUM((J890-AandeelFiets)^2,(K890-AandeelAuto)^2,(L890-AandeelBus)^2,(M890-AandeelTrein)^2)</f>
        <v>8.475280463641309E-2</v>
      </c>
      <c r="O890" s="58" t="str">
        <f>IF($N890=LeastSquares,B890,"")</f>
        <v/>
      </c>
      <c r="P890" s="58" t="str">
        <f>IF($N890=LeastSquares,C890,"")</f>
        <v/>
      </c>
      <c r="Q890" s="58" t="str">
        <f>IF($N890=LeastSquares,D890,"")</f>
        <v/>
      </c>
    </row>
    <row r="891" spans="1:17" x14ac:dyDescent="0.25">
      <c r="A891">
        <v>889</v>
      </c>
      <c r="B891" s="51">
        <f t="shared" si="105"/>
        <v>8</v>
      </c>
      <c r="C891" s="51">
        <f t="shared" si="106"/>
        <v>8</v>
      </c>
      <c r="D891" s="51">
        <f t="shared" si="107"/>
        <v>9</v>
      </c>
      <c r="E891" s="14">
        <f>Alfa*($B891*V$3+$C891*V$4+$D891*V$5)</f>
        <v>2.4</v>
      </c>
      <c r="F891" s="14">
        <f>Alfa*($B891*W$3+$C891*W$4+$D891*W$5)</f>
        <v>5.457446808510638</v>
      </c>
      <c r="G891" s="14">
        <f>Alfa*($B891*X$3+$C891*X$4+$D891*X$5)</f>
        <v>2.4280851063829787</v>
      </c>
      <c r="H891" s="14">
        <f>Alfa*($B891*Y$3+$C891*Y$4+$D891*Y$5)</f>
        <v>3.3299999999999996</v>
      </c>
      <c r="I891" s="19">
        <f t="shared" si="108"/>
        <v>284.79661117071237</v>
      </c>
      <c r="J891" s="22">
        <f t="shared" si="109"/>
        <v>3.8705433801788126E-2</v>
      </c>
      <c r="K891" s="22">
        <f t="shared" si="110"/>
        <v>0.82338740015720957</v>
      </c>
      <c r="L891" s="22">
        <f t="shared" si="111"/>
        <v>3.9807888846689725E-2</v>
      </c>
      <c r="M891" s="22">
        <f t="shared" si="112"/>
        <v>9.8099277194312315E-2</v>
      </c>
      <c r="N891" s="23">
        <f>SUM((J891-AandeelFiets)^2,(K891-AandeelAuto)^2,(L891-AandeelBus)^2,(M891-AandeelTrein)^2)</f>
        <v>0.10224140785298631</v>
      </c>
      <c r="O891" s="58" t="str">
        <f>IF($N891=LeastSquares,B891,"")</f>
        <v/>
      </c>
      <c r="P891" s="58" t="str">
        <f>IF($N891=LeastSquares,C891,"")</f>
        <v/>
      </c>
      <c r="Q891" s="58" t="str">
        <f>IF($N891=LeastSquares,D891,"")</f>
        <v/>
      </c>
    </row>
    <row r="892" spans="1:17" x14ac:dyDescent="0.25">
      <c r="A892">
        <v>890</v>
      </c>
      <c r="B892" s="51">
        <f t="shared" si="105"/>
        <v>8</v>
      </c>
      <c r="C892" s="51">
        <f t="shared" si="106"/>
        <v>9</v>
      </c>
      <c r="D892" s="51">
        <f t="shared" si="107"/>
        <v>0</v>
      </c>
      <c r="E892" s="14">
        <f>Alfa*($B892*V$3+$C892*V$4+$D892*V$5)</f>
        <v>2.4</v>
      </c>
      <c r="F892" s="14">
        <f>Alfa*($B892*W$3+$C892*W$4+$D892*W$5)</f>
        <v>3.0574468085106385</v>
      </c>
      <c r="G892" s="14">
        <f>Alfa*($B892*X$3+$C892*X$4+$D892*X$5)</f>
        <v>1.4080851063829789</v>
      </c>
      <c r="H892" s="14">
        <f>Alfa*($B892*Y$3+$C892*Y$4+$D892*Y$5)</f>
        <v>1.6199999999999999</v>
      </c>
      <c r="I892" s="19">
        <f t="shared" si="108"/>
        <v>41.437559567554281</v>
      </c>
      <c r="J892" s="22">
        <f t="shared" si="109"/>
        <v>0.26601895709304219</v>
      </c>
      <c r="K892" s="22">
        <f t="shared" si="110"/>
        <v>0.51337900934262248</v>
      </c>
      <c r="L892" s="22">
        <f t="shared" si="111"/>
        <v>9.865734451173841E-2</v>
      </c>
      <c r="M892" s="22">
        <f t="shared" si="112"/>
        <v>0.12194468905259685</v>
      </c>
      <c r="N892" s="23">
        <f>SUM((J892-AandeelFiets)^2,(K892-AandeelAuto)^2,(L892-AandeelBus)^2,(M892-AandeelTrein)^2)</f>
        <v>1.2464452712557368E-2</v>
      </c>
      <c r="O892" s="58" t="str">
        <f>IF($N892=LeastSquares,B892,"")</f>
        <v/>
      </c>
      <c r="P892" s="58" t="str">
        <f>IF($N892=LeastSquares,C892,"")</f>
        <v/>
      </c>
      <c r="Q892" s="58" t="str">
        <f>IF($N892=LeastSquares,D892,"")</f>
        <v/>
      </c>
    </row>
    <row r="893" spans="1:17" x14ac:dyDescent="0.25">
      <c r="A893">
        <v>891</v>
      </c>
      <c r="B893" s="51">
        <f t="shared" si="105"/>
        <v>8</v>
      </c>
      <c r="C893" s="51">
        <f t="shared" si="106"/>
        <v>9</v>
      </c>
      <c r="D893" s="51">
        <f t="shared" si="107"/>
        <v>1</v>
      </c>
      <c r="E893" s="14">
        <f>Alfa*($B893*V$3+$C893*V$4+$D893*V$5)</f>
        <v>2.4</v>
      </c>
      <c r="F893" s="14">
        <f>Alfa*($B893*W$3+$C893*W$4+$D893*W$5)</f>
        <v>3.3574468085106384</v>
      </c>
      <c r="G893" s="14">
        <f>Alfa*($B893*X$3+$C893*X$4+$D893*X$5)</f>
        <v>1.528085106382979</v>
      </c>
      <c r="H893" s="14">
        <f>Alfa*($B893*Y$3+$C893*Y$4+$D893*Y$5)</f>
        <v>1.8299999999999998</v>
      </c>
      <c r="I893" s="19">
        <f t="shared" si="108"/>
        <v>50.582185323344646</v>
      </c>
      <c r="J893" s="22">
        <f t="shared" si="109"/>
        <v>0.21792606053250518</v>
      </c>
      <c r="K893" s="22">
        <f t="shared" si="110"/>
        <v>0.56770541118437801</v>
      </c>
      <c r="L893" s="22">
        <f t="shared" si="111"/>
        <v>9.1125797296409877E-2</v>
      </c>
      <c r="M893" s="22">
        <f t="shared" si="112"/>
        <v>0.12324273098670686</v>
      </c>
      <c r="N893" s="23">
        <f>SUM((J893-AandeelFiets)^2,(K893-AandeelAuto)^2,(L893-AandeelBus)^2,(M893-AandeelTrein)^2)</f>
        <v>4.7952052704568508E-3</v>
      </c>
      <c r="O893" s="58" t="str">
        <f>IF($N893=LeastSquares,B893,"")</f>
        <v/>
      </c>
      <c r="P893" s="58" t="str">
        <f>IF($N893=LeastSquares,C893,"")</f>
        <v/>
      </c>
      <c r="Q893" s="58" t="str">
        <f>IF($N893=LeastSquares,D893,"")</f>
        <v/>
      </c>
    </row>
    <row r="894" spans="1:17" x14ac:dyDescent="0.25">
      <c r="A894">
        <v>892</v>
      </c>
      <c r="B894" s="51">
        <f t="shared" si="105"/>
        <v>8</v>
      </c>
      <c r="C894" s="51">
        <f t="shared" si="106"/>
        <v>9</v>
      </c>
      <c r="D894" s="51">
        <f t="shared" si="107"/>
        <v>2</v>
      </c>
      <c r="E894" s="14">
        <f>Alfa*($B894*V$3+$C894*V$4+$D894*V$5)</f>
        <v>2.4</v>
      </c>
      <c r="F894" s="14">
        <f>Alfa*($B894*W$3+$C894*W$4+$D894*W$5)</f>
        <v>3.6574468085106382</v>
      </c>
      <c r="G894" s="14">
        <f>Alfa*($B894*X$3+$C894*X$4+$D894*X$5)</f>
        <v>1.6480851063829787</v>
      </c>
      <c r="H894" s="14">
        <f>Alfa*($B894*Y$3+$C894*Y$4+$D894*Y$5)</f>
        <v>2.0399999999999996</v>
      </c>
      <c r="I894" s="19">
        <f t="shared" si="108"/>
        <v>62.673053112818955</v>
      </c>
      <c r="J894" s="22">
        <f t="shared" si="109"/>
        <v>0.17588382619239198</v>
      </c>
      <c r="K894" s="22">
        <f t="shared" si="110"/>
        <v>0.61848349574329708</v>
      </c>
      <c r="L894" s="22">
        <f t="shared" si="111"/>
        <v>8.2922696391087042E-2</v>
      </c>
      <c r="M894" s="22">
        <f t="shared" si="112"/>
        <v>0.12270998167322379</v>
      </c>
      <c r="N894" s="23">
        <f>SUM((J894-AandeelFiets)^2,(K894-AandeelAuto)^2,(L894-AandeelBus)^2,(M894-AandeelTrein)^2)</f>
        <v>7.4898805096032719E-3</v>
      </c>
      <c r="O894" s="58" t="str">
        <f>IF($N894=LeastSquares,B894,"")</f>
        <v/>
      </c>
      <c r="P894" s="58" t="str">
        <f>IF($N894=LeastSquares,C894,"")</f>
        <v/>
      </c>
      <c r="Q894" s="58" t="str">
        <f>IF($N894=LeastSquares,D894,"")</f>
        <v/>
      </c>
    </row>
    <row r="895" spans="1:17" x14ac:dyDescent="0.25">
      <c r="A895">
        <v>893</v>
      </c>
      <c r="B895" s="51">
        <f t="shared" si="105"/>
        <v>8</v>
      </c>
      <c r="C895" s="51">
        <f t="shared" si="106"/>
        <v>9</v>
      </c>
      <c r="D895" s="51">
        <f t="shared" si="107"/>
        <v>3</v>
      </c>
      <c r="E895" s="14">
        <f>Alfa*($B895*V$3+$C895*V$4+$D895*V$5)</f>
        <v>2.4</v>
      </c>
      <c r="F895" s="14">
        <f>Alfa*($B895*W$3+$C895*W$4+$D895*W$5)</f>
        <v>3.9574468085106385</v>
      </c>
      <c r="G895" s="14">
        <f>Alfa*($B895*X$3+$C895*X$4+$D895*X$5)</f>
        <v>1.7680851063829788</v>
      </c>
      <c r="H895" s="14">
        <f>Alfa*($B895*Y$3+$C895*Y$4+$D895*Y$5)</f>
        <v>2.2499999999999996</v>
      </c>
      <c r="I895" s="19">
        <f t="shared" si="108"/>
        <v>78.694097460132895</v>
      </c>
      <c r="J895" s="22">
        <f t="shared" si="109"/>
        <v>0.14007627937058478</v>
      </c>
      <c r="K895" s="22">
        <f t="shared" si="110"/>
        <v>0.66489819279112949</v>
      </c>
      <c r="L895" s="22">
        <f t="shared" si="111"/>
        <v>7.4460756876078615E-2</v>
      </c>
      <c r="M895" s="22">
        <f t="shared" si="112"/>
        <v>0.12056477096220704</v>
      </c>
      <c r="N895" s="23">
        <f>SUM((J895-AandeelFiets)^2,(K895-AandeelAuto)^2,(L895-AandeelBus)^2,(M895-AandeelTrein)^2)</f>
        <v>1.7725983716537646E-2</v>
      </c>
      <c r="O895" s="58" t="str">
        <f>IF($N895=LeastSquares,B895,"")</f>
        <v/>
      </c>
      <c r="P895" s="58" t="str">
        <f>IF($N895=LeastSquares,C895,"")</f>
        <v/>
      </c>
      <c r="Q895" s="58" t="str">
        <f>IF($N895=LeastSquares,D895,"")</f>
        <v/>
      </c>
    </row>
    <row r="896" spans="1:17" x14ac:dyDescent="0.25">
      <c r="A896">
        <v>894</v>
      </c>
      <c r="B896" s="51">
        <f t="shared" si="105"/>
        <v>8</v>
      </c>
      <c r="C896" s="51">
        <f t="shared" si="106"/>
        <v>9</v>
      </c>
      <c r="D896" s="51">
        <f t="shared" si="107"/>
        <v>4</v>
      </c>
      <c r="E896" s="14">
        <f>Alfa*($B896*V$3+$C896*V$4+$D896*V$5)</f>
        <v>2.4</v>
      </c>
      <c r="F896" s="14">
        <f>Alfa*($B896*W$3+$C896*W$4+$D896*W$5)</f>
        <v>4.2574468085106387</v>
      </c>
      <c r="G896" s="14">
        <f>Alfa*($B896*X$3+$C896*X$4+$D896*X$5)</f>
        <v>1.8880851063829787</v>
      </c>
      <c r="H896" s="14">
        <f>Alfa*($B896*Y$3+$C896*Y$4+$D896*Y$5)</f>
        <v>2.4599999999999995</v>
      </c>
      <c r="I896" s="19">
        <f t="shared" si="108"/>
        <v>99.964115951548678</v>
      </c>
      <c r="J896" s="22">
        <f t="shared" si="109"/>
        <v>0.110271333625202</v>
      </c>
      <c r="K896" s="22">
        <f t="shared" si="110"/>
        <v>0.70654776402650699</v>
      </c>
      <c r="L896" s="22">
        <f t="shared" si="111"/>
        <v>6.6090770268755372E-2</v>
      </c>
      <c r="M896" s="22">
        <f t="shared" si="112"/>
        <v>0.11709013207953563</v>
      </c>
      <c r="N896" s="23">
        <f>SUM((J896-AandeelFiets)^2,(K896-AandeelAuto)^2,(L896-AandeelBus)^2,(M896-AandeelTrein)^2)</f>
        <v>3.282217782377863E-2</v>
      </c>
      <c r="O896" s="58" t="str">
        <f>IF($N896=LeastSquares,B896,"")</f>
        <v/>
      </c>
      <c r="P896" s="58" t="str">
        <f>IF($N896=LeastSquares,C896,"")</f>
        <v/>
      </c>
      <c r="Q896" s="58" t="str">
        <f>IF($N896=LeastSquares,D896,"")</f>
        <v/>
      </c>
    </row>
    <row r="897" spans="1:17" x14ac:dyDescent="0.25">
      <c r="A897">
        <v>895</v>
      </c>
      <c r="B897" s="51">
        <f t="shared" si="105"/>
        <v>8</v>
      </c>
      <c r="C897" s="51">
        <f t="shared" si="106"/>
        <v>9</v>
      </c>
      <c r="D897" s="51">
        <f t="shared" si="107"/>
        <v>5</v>
      </c>
      <c r="E897" s="14">
        <f>Alfa*($B897*V$3+$C897*V$4+$D897*V$5)</f>
        <v>2.4</v>
      </c>
      <c r="F897" s="14">
        <f>Alfa*($B897*W$3+$C897*W$4+$D897*W$5)</f>
        <v>4.5574468085106385</v>
      </c>
      <c r="G897" s="14">
        <f>Alfa*($B897*X$3+$C897*X$4+$D897*X$5)</f>
        <v>2.0080851063829788</v>
      </c>
      <c r="H897" s="14">
        <f>Alfa*($B897*Y$3+$C897*Y$4+$D897*Y$5)</f>
        <v>2.6699999999999995</v>
      </c>
      <c r="I897" s="19">
        <f t="shared" si="108"/>
        <v>128.2519333186234</v>
      </c>
      <c r="J897" s="22">
        <f t="shared" si="109"/>
        <v>8.5949397372873215E-2</v>
      </c>
      <c r="K897" s="22">
        <f t="shared" si="110"/>
        <v>0.74337864323004299</v>
      </c>
      <c r="L897" s="22">
        <f t="shared" si="111"/>
        <v>5.8081304276674461E-2</v>
      </c>
      <c r="M897" s="22">
        <f t="shared" si="112"/>
        <v>0.11259065512040943</v>
      </c>
      <c r="N897" s="23">
        <f>SUM((J897-AandeelFiets)^2,(K897-AandeelAuto)^2,(L897-AandeelBus)^2,(M897-AandeelTrein)^2)</f>
        <v>5.0541374321465132E-2</v>
      </c>
      <c r="O897" s="58" t="str">
        <f>IF($N897=LeastSquares,B897,"")</f>
        <v/>
      </c>
      <c r="P897" s="58" t="str">
        <f>IF($N897=LeastSquares,C897,"")</f>
        <v/>
      </c>
      <c r="Q897" s="58" t="str">
        <f>IF($N897=LeastSquares,D897,"")</f>
        <v/>
      </c>
    </row>
    <row r="898" spans="1:17" x14ac:dyDescent="0.25">
      <c r="A898">
        <v>896</v>
      </c>
      <c r="B898" s="51">
        <f t="shared" si="105"/>
        <v>8</v>
      </c>
      <c r="C898" s="51">
        <f t="shared" si="106"/>
        <v>9</v>
      </c>
      <c r="D898" s="51">
        <f t="shared" si="107"/>
        <v>6</v>
      </c>
      <c r="E898" s="14">
        <f>Alfa*($B898*V$3+$C898*V$4+$D898*V$5)</f>
        <v>2.4</v>
      </c>
      <c r="F898" s="14">
        <f>Alfa*($B898*W$3+$C898*W$4+$D898*W$5)</f>
        <v>4.8574468085106384</v>
      </c>
      <c r="G898" s="14">
        <f>Alfa*($B898*X$3+$C898*X$4+$D898*X$5)</f>
        <v>2.1280851063829789</v>
      </c>
      <c r="H898" s="14">
        <f>Alfa*($B898*Y$3+$C898*Y$4+$D898*Y$5)</f>
        <v>2.8799999999999994</v>
      </c>
      <c r="I898" s="19">
        <f t="shared" si="108"/>
        <v>165.93141701058542</v>
      </c>
      <c r="J898" s="22">
        <f t="shared" si="109"/>
        <v>6.6432123459407258E-2</v>
      </c>
      <c r="K898" s="22">
        <f t="shared" si="110"/>
        <v>0.77559271845053301</v>
      </c>
      <c r="L898" s="22">
        <f t="shared" si="111"/>
        <v>5.0615903883993618E-2</v>
      </c>
      <c r="M898" s="22">
        <f t="shared" si="112"/>
        <v>0.10735925420606604</v>
      </c>
      <c r="N898" s="23">
        <f>SUM((J898-AandeelFiets)^2,(K898-AandeelAuto)^2,(L898-AandeelBus)^2,(M898-AandeelTrein)^2)</f>
        <v>6.9203580580605675E-2</v>
      </c>
      <c r="O898" s="58" t="str">
        <f>IF($N898=LeastSquares,B898,"")</f>
        <v/>
      </c>
      <c r="P898" s="58" t="str">
        <f>IF($N898=LeastSquares,C898,"")</f>
        <v/>
      </c>
      <c r="Q898" s="58" t="str">
        <f>IF($N898=LeastSquares,D898,"")</f>
        <v/>
      </c>
    </row>
    <row r="899" spans="1:17" x14ac:dyDescent="0.25">
      <c r="A899">
        <v>897</v>
      </c>
      <c r="B899" s="51">
        <f t="shared" ref="B899:B962" si="113">INT(A899/100)</f>
        <v>8</v>
      </c>
      <c r="C899" s="51">
        <f t="shared" ref="C899:C962" si="114">INT((A899-100*B899)/10)</f>
        <v>9</v>
      </c>
      <c r="D899" s="51">
        <f t="shared" ref="D899:D962" si="115">A899-100*B899-10*C899</f>
        <v>7</v>
      </c>
      <c r="E899" s="14">
        <f>Alfa*($B899*V$3+$C899*V$4+$D899*V$5)</f>
        <v>2.4</v>
      </c>
      <c r="F899" s="14">
        <f>Alfa*($B899*W$3+$C899*W$4+$D899*W$5)</f>
        <v>5.1574468085106382</v>
      </c>
      <c r="G899" s="14">
        <f>Alfa*($B899*X$3+$C899*X$4+$D899*X$5)</f>
        <v>2.248085106382979</v>
      </c>
      <c r="H899" s="14">
        <f>Alfa*($B899*Y$3+$C899*Y$4+$D899*Y$5)</f>
        <v>3.0899999999999994</v>
      </c>
      <c r="I899" s="19">
        <f t="shared" ref="I899:I962" si="116">EXP(E899)+EXP(F899)+EXP(G899)+EXP(H899)</f>
        <v>216.19018715874125</v>
      </c>
      <c r="J899" s="22">
        <f t="shared" ref="J899:J962" si="117">EXP(E899)/$I899</f>
        <v>5.09883289593882E-2</v>
      </c>
      <c r="K899" s="22">
        <f t="shared" ref="K899:K962" si="118">EXP(F899)/$I899</f>
        <v>0.80355334286941205</v>
      </c>
      <c r="L899" s="22">
        <f t="shared" ref="L899:L962" si="119">EXP(G899)/$I899</f>
        <v>4.3802104710759578E-2</v>
      </c>
      <c r="M899" s="22">
        <f t="shared" ref="M899:M962" si="120">EXP(H899)/$I899</f>
        <v>0.10165622346044027</v>
      </c>
      <c r="N899" s="23">
        <f>SUM((J899-AandeelFiets)^2,(K899-AandeelAuto)^2,(L899-AandeelBus)^2,(M899-AandeelTrein)^2)</f>
        <v>8.7663191031540522E-2</v>
      </c>
      <c r="O899" s="58" t="str">
        <f>IF($N899=LeastSquares,B899,"")</f>
        <v/>
      </c>
      <c r="P899" s="58" t="str">
        <f>IF($N899=LeastSquares,C899,"")</f>
        <v/>
      </c>
      <c r="Q899" s="58" t="str">
        <f>IF($N899=LeastSquares,D899,"")</f>
        <v/>
      </c>
    </row>
    <row r="900" spans="1:17" x14ac:dyDescent="0.25">
      <c r="A900">
        <v>898</v>
      </c>
      <c r="B900" s="51">
        <f t="shared" si="113"/>
        <v>8</v>
      </c>
      <c r="C900" s="51">
        <f t="shared" si="114"/>
        <v>9</v>
      </c>
      <c r="D900" s="51">
        <f t="shared" si="115"/>
        <v>8</v>
      </c>
      <c r="E900" s="14">
        <f>Alfa*($B900*V$3+$C900*V$4+$D900*V$5)</f>
        <v>2.4</v>
      </c>
      <c r="F900" s="14">
        <f>Alfa*($B900*W$3+$C900*W$4+$D900*W$5)</f>
        <v>5.457446808510638</v>
      </c>
      <c r="G900" s="14">
        <f>Alfa*($B900*X$3+$C900*X$4+$D900*X$5)</f>
        <v>2.3680851063829786</v>
      </c>
      <c r="H900" s="14">
        <f>Alfa*($B900*Y$3+$C900*Y$4+$D900*Y$5)</f>
        <v>3.3</v>
      </c>
      <c r="I900" s="19">
        <f t="shared" si="116"/>
        <v>283.31068406282373</v>
      </c>
      <c r="J900" s="22">
        <f t="shared" si="117"/>
        <v>3.8908438688451397E-2</v>
      </c>
      <c r="K900" s="22">
        <f t="shared" si="118"/>
        <v>0.82770595828795857</v>
      </c>
      <c r="L900" s="22">
        <f t="shared" si="119"/>
        <v>3.7686286175215522E-2</v>
      </c>
      <c r="M900" s="22">
        <f t="shared" si="120"/>
        <v>9.5699316848374474E-2</v>
      </c>
      <c r="N900" s="23">
        <f>SUM((J900-AandeelFiets)^2,(K900-AandeelAuto)^2,(L900-AandeelBus)^2,(M900-AandeelTrein)^2)</f>
        <v>0.10521572205312713</v>
      </c>
      <c r="O900" s="58" t="str">
        <f>IF($N900=LeastSquares,B900,"")</f>
        <v/>
      </c>
      <c r="P900" s="58" t="str">
        <f>IF($N900=LeastSquares,C900,"")</f>
        <v/>
      </c>
      <c r="Q900" s="58" t="str">
        <f>IF($N900=LeastSquares,D900,"")</f>
        <v/>
      </c>
    </row>
    <row r="901" spans="1:17" x14ac:dyDescent="0.25">
      <c r="A901">
        <v>899</v>
      </c>
      <c r="B901" s="51">
        <f t="shared" si="113"/>
        <v>8</v>
      </c>
      <c r="C901" s="51">
        <f t="shared" si="114"/>
        <v>9</v>
      </c>
      <c r="D901" s="51">
        <f t="shared" si="115"/>
        <v>9</v>
      </c>
      <c r="E901" s="14">
        <f>Alfa*($B901*V$3+$C901*V$4+$D901*V$5)</f>
        <v>2.4</v>
      </c>
      <c r="F901" s="14">
        <f>Alfa*($B901*W$3+$C901*W$4+$D901*W$5)</f>
        <v>5.7574468085106387</v>
      </c>
      <c r="G901" s="14">
        <f>Alfa*($B901*X$3+$C901*X$4+$D901*X$5)</f>
        <v>2.4880851063829788</v>
      </c>
      <c r="H901" s="14">
        <f>Alfa*($B901*Y$3+$C901*Y$4+$D901*Y$5)</f>
        <v>3.51</v>
      </c>
      <c r="I901" s="19">
        <f t="shared" si="116"/>
        <v>373.04875767210939</v>
      </c>
      <c r="J901" s="22">
        <f t="shared" si="117"/>
        <v>2.9548889130279331E-2</v>
      </c>
      <c r="K901" s="22">
        <f t="shared" si="118"/>
        <v>0.84851940889403643</v>
      </c>
      <c r="L901" s="22">
        <f t="shared" si="119"/>
        <v>3.2269782196972185E-2</v>
      </c>
      <c r="M901" s="22">
        <f t="shared" si="120"/>
        <v>8.9661919778712171E-2</v>
      </c>
      <c r="N901" s="23">
        <f>SUM((J901-AandeelFiets)^2,(K901-AandeelAuto)^2,(L901-AandeelBus)^2,(M901-AandeelTrein)^2)</f>
        <v>0.12148438867596645</v>
      </c>
      <c r="O901" s="58" t="str">
        <f>IF($N901=LeastSquares,B901,"")</f>
        <v/>
      </c>
      <c r="P901" s="58" t="str">
        <f>IF($N901=LeastSquares,C901,"")</f>
        <v/>
      </c>
      <c r="Q901" s="58" t="str">
        <f>IF($N901=LeastSquares,D901,"")</f>
        <v/>
      </c>
    </row>
    <row r="902" spans="1:17" x14ac:dyDescent="0.25">
      <c r="A902">
        <v>900</v>
      </c>
      <c r="B902" s="51">
        <f t="shared" si="113"/>
        <v>9</v>
      </c>
      <c r="C902" s="51">
        <f t="shared" si="114"/>
        <v>0</v>
      </c>
      <c r="D902" s="51">
        <f t="shared" si="115"/>
        <v>0</v>
      </c>
      <c r="E902" s="14">
        <f>Alfa*($B902*V$3+$C902*V$4+$D902*V$5)</f>
        <v>2.6999999999999997</v>
      </c>
      <c r="F902" s="14">
        <f>Alfa*($B902*W$3+$C902*W$4+$D902*W$5)</f>
        <v>0.40212765957446817</v>
      </c>
      <c r="G902" s="14">
        <f>Alfa*($B902*X$3+$C902*X$4+$D902*X$5)</f>
        <v>0.97659574468085109</v>
      </c>
      <c r="H902" s="14">
        <f>Alfa*($B902*Y$3+$C902*Y$4+$D902*Y$5)</f>
        <v>0</v>
      </c>
      <c r="I902" s="19">
        <f t="shared" si="116"/>
        <v>20.030135070929767</v>
      </c>
      <c r="J902" s="22">
        <f t="shared" si="117"/>
        <v>0.74286726835248129</v>
      </c>
      <c r="K902" s="22">
        <f t="shared" si="118"/>
        <v>7.4637648050880093E-2</v>
      </c>
      <c r="L902" s="22">
        <f t="shared" si="119"/>
        <v>0.13257030792943278</v>
      </c>
      <c r="M902" s="22">
        <f t="shared" si="120"/>
        <v>4.9924775667205802E-2</v>
      </c>
      <c r="N902" s="23">
        <f>SUM((J902-AandeelFiets)^2,(K902-AandeelAuto)^2,(L902-AandeelBus)^2,(M902-AandeelTrein)^2)</f>
        <v>0.56642084045358854</v>
      </c>
      <c r="O902" s="58" t="str">
        <f>IF($N902=LeastSquares,B902,"")</f>
        <v/>
      </c>
      <c r="P902" s="58" t="str">
        <f>IF($N902=LeastSquares,C902,"")</f>
        <v/>
      </c>
      <c r="Q902" s="58" t="str">
        <f>IF($N902=LeastSquares,D902,"")</f>
        <v/>
      </c>
    </row>
    <row r="903" spans="1:17" x14ac:dyDescent="0.25">
      <c r="A903">
        <v>901</v>
      </c>
      <c r="B903" s="51">
        <f t="shared" si="113"/>
        <v>9</v>
      </c>
      <c r="C903" s="51">
        <f t="shared" si="114"/>
        <v>0</v>
      </c>
      <c r="D903" s="51">
        <f t="shared" si="115"/>
        <v>1</v>
      </c>
      <c r="E903" s="14">
        <f>Alfa*($B903*V$3+$C903*V$4+$D903*V$5)</f>
        <v>2.6999999999999997</v>
      </c>
      <c r="F903" s="14">
        <f>Alfa*($B903*W$3+$C903*W$4+$D903*W$5)</f>
        <v>0.70212765957446821</v>
      </c>
      <c r="G903" s="14">
        <f>Alfa*($B903*X$3+$C903*X$4+$D903*X$5)</f>
        <v>1.0965957446808512</v>
      </c>
      <c r="H903" s="14">
        <f>Alfa*($B903*Y$3+$C903*Y$4+$D903*Y$5)</f>
        <v>0.21</v>
      </c>
      <c r="I903" s="19">
        <f t="shared" si="116"/>
        <v>21.125408097441859</v>
      </c>
      <c r="J903" s="22">
        <f t="shared" si="117"/>
        <v>0.70435239197460342</v>
      </c>
      <c r="K903" s="22">
        <f t="shared" si="118"/>
        <v>9.5526762829351991E-2</v>
      </c>
      <c r="L903" s="22">
        <f t="shared" si="119"/>
        <v>0.14172301192028708</v>
      </c>
      <c r="M903" s="22">
        <f t="shared" si="120"/>
        <v>5.8397833275757309E-2</v>
      </c>
      <c r="N903" s="23">
        <f>SUM((J903-AandeelFiets)^2,(K903-AandeelAuto)^2,(L903-AandeelBus)^2,(M903-AandeelTrein)^2)</f>
        <v>0.50287329164329808</v>
      </c>
      <c r="O903" s="58" t="str">
        <f>IF($N903=LeastSquares,B903,"")</f>
        <v/>
      </c>
      <c r="P903" s="58" t="str">
        <f>IF($N903=LeastSquares,C903,"")</f>
        <v/>
      </c>
      <c r="Q903" s="58" t="str">
        <f>IF($N903=LeastSquares,D903,"")</f>
        <v/>
      </c>
    </row>
    <row r="904" spans="1:17" x14ac:dyDescent="0.25">
      <c r="A904">
        <v>902</v>
      </c>
      <c r="B904" s="51">
        <f t="shared" si="113"/>
        <v>9</v>
      </c>
      <c r="C904" s="51">
        <f t="shared" si="114"/>
        <v>0</v>
      </c>
      <c r="D904" s="51">
        <f t="shared" si="115"/>
        <v>2</v>
      </c>
      <c r="E904" s="14">
        <f>Alfa*($B904*V$3+$C904*V$4+$D904*V$5)</f>
        <v>2.6999999999999997</v>
      </c>
      <c r="F904" s="14">
        <f>Alfa*($B904*W$3+$C904*W$4+$D904*W$5)</f>
        <v>1.0021276595744681</v>
      </c>
      <c r="G904" s="14">
        <f>Alfa*($B904*X$3+$C904*X$4+$D904*X$5)</f>
        <v>1.2165957446808513</v>
      </c>
      <c r="H904" s="14">
        <f>Alfa*($B904*Y$3+$C904*Y$4+$D904*Y$5)</f>
        <v>0.42</v>
      </c>
      <c r="I904" s="19">
        <f t="shared" si="116"/>
        <v>22.501441330909113</v>
      </c>
      <c r="J904" s="22">
        <f t="shared" si="117"/>
        <v>0.66127904901955237</v>
      </c>
      <c r="K904" s="22">
        <f t="shared" si="118"/>
        <v>0.12106209215071263</v>
      </c>
      <c r="L904" s="22">
        <f t="shared" si="119"/>
        <v>0.15002045588316498</v>
      </c>
      <c r="M904" s="22">
        <f t="shared" si="120"/>
        <v>6.7638402946569948E-2</v>
      </c>
      <c r="N904" s="23">
        <f>SUM((J904-AandeelFiets)^2,(K904-AandeelAuto)^2,(L904-AandeelBus)^2,(M904-AandeelTrein)^2)</f>
        <v>0.4347747251773727</v>
      </c>
      <c r="O904" s="58" t="str">
        <f>IF($N904=LeastSquares,B904,"")</f>
        <v/>
      </c>
      <c r="P904" s="58" t="str">
        <f>IF($N904=LeastSquares,C904,"")</f>
        <v/>
      </c>
      <c r="Q904" s="58" t="str">
        <f>IF($N904=LeastSquares,D904,"")</f>
        <v/>
      </c>
    </row>
    <row r="905" spans="1:17" x14ac:dyDescent="0.25">
      <c r="A905">
        <v>903</v>
      </c>
      <c r="B905" s="51">
        <f t="shared" si="113"/>
        <v>9</v>
      </c>
      <c r="C905" s="51">
        <f t="shared" si="114"/>
        <v>0</v>
      </c>
      <c r="D905" s="51">
        <f t="shared" si="115"/>
        <v>3</v>
      </c>
      <c r="E905" s="14">
        <f>Alfa*($B905*V$3+$C905*V$4+$D905*V$5)</f>
        <v>2.6999999999999997</v>
      </c>
      <c r="F905" s="14">
        <f>Alfa*($B905*W$3+$C905*W$4+$D905*W$5)</f>
        <v>1.3021276595744682</v>
      </c>
      <c r="G905" s="14">
        <f>Alfa*($B905*X$3+$C905*X$4+$D905*X$5)</f>
        <v>1.3365957446808514</v>
      </c>
      <c r="H905" s="14">
        <f>Alfa*($B905*Y$3+$C905*Y$4+$D905*Y$5)</f>
        <v>0.62999999999999989</v>
      </c>
      <c r="I905" s="19">
        <f t="shared" si="116"/>
        <v>24.240518907639967</v>
      </c>
      <c r="J905" s="22">
        <f t="shared" si="117"/>
        <v>0.61383717822076544</v>
      </c>
      <c r="K905" s="22">
        <f t="shared" si="118"/>
        <v>0.15169279201669333</v>
      </c>
      <c r="L905" s="22">
        <f t="shared" si="119"/>
        <v>0.15701250558913873</v>
      </c>
      <c r="M905" s="22">
        <f t="shared" si="120"/>
        <v>7.7457524173402501E-2</v>
      </c>
      <c r="N905" s="23">
        <f>SUM((J905-AandeelFiets)^2,(K905-AandeelAuto)^2,(L905-AandeelBus)^2,(M905-AandeelTrein)^2)</f>
        <v>0.36382325858799908</v>
      </c>
      <c r="O905" s="58" t="str">
        <f>IF($N905=LeastSquares,B905,"")</f>
        <v/>
      </c>
      <c r="P905" s="58" t="str">
        <f>IF($N905=LeastSquares,C905,"")</f>
        <v/>
      </c>
      <c r="Q905" s="58" t="str">
        <f>IF($N905=LeastSquares,D905,"")</f>
        <v/>
      </c>
    </row>
    <row r="906" spans="1:17" x14ac:dyDescent="0.25">
      <c r="A906">
        <v>904</v>
      </c>
      <c r="B906" s="51">
        <f t="shared" si="113"/>
        <v>9</v>
      </c>
      <c r="C906" s="51">
        <f t="shared" si="114"/>
        <v>0</v>
      </c>
      <c r="D906" s="51">
        <f t="shared" si="115"/>
        <v>4</v>
      </c>
      <c r="E906" s="14">
        <f>Alfa*($B906*V$3+$C906*V$4+$D906*V$5)</f>
        <v>2.6999999999999997</v>
      </c>
      <c r="F906" s="14">
        <f>Alfa*($B906*W$3+$C906*W$4+$D906*W$5)</f>
        <v>1.6021276595744682</v>
      </c>
      <c r="G906" s="14">
        <f>Alfa*($B906*X$3+$C906*X$4+$D906*X$5)</f>
        <v>1.4565957446808511</v>
      </c>
      <c r="H906" s="14">
        <f>Alfa*($B906*Y$3+$C906*Y$4+$D906*Y$5)</f>
        <v>0.84</v>
      </c>
      <c r="I906" s="19">
        <f t="shared" si="116"/>
        <v>26.451006577105318</v>
      </c>
      <c r="J906" s="22">
        <f t="shared" si="117"/>
        <v>0.56253933783192922</v>
      </c>
      <c r="K906" s="22">
        <f t="shared" si="118"/>
        <v>0.18765191395535213</v>
      </c>
      <c r="L906" s="22">
        <f t="shared" si="119"/>
        <v>0.16223676980695084</v>
      </c>
      <c r="M906" s="22">
        <f t="shared" si="120"/>
        <v>8.75719784057679E-2</v>
      </c>
      <c r="N906" s="23">
        <f>SUM((J906-AandeelFiets)^2,(K906-AandeelAuto)^2,(L906-AandeelBus)^2,(M906-AandeelTrein)^2)</f>
        <v>0.29241303024152893</v>
      </c>
      <c r="O906" s="58" t="str">
        <f>IF($N906=LeastSquares,B906,"")</f>
        <v/>
      </c>
      <c r="P906" s="58" t="str">
        <f>IF($N906=LeastSquares,C906,"")</f>
        <v/>
      </c>
      <c r="Q906" s="58" t="str">
        <f>IF($N906=LeastSquares,D906,"")</f>
        <v/>
      </c>
    </row>
    <row r="907" spans="1:17" x14ac:dyDescent="0.25">
      <c r="A907">
        <v>905</v>
      </c>
      <c r="B907" s="51">
        <f t="shared" si="113"/>
        <v>9</v>
      </c>
      <c r="C907" s="51">
        <f t="shared" si="114"/>
        <v>0</v>
      </c>
      <c r="D907" s="51">
        <f t="shared" si="115"/>
        <v>5</v>
      </c>
      <c r="E907" s="14">
        <f>Alfa*($B907*V$3+$C907*V$4+$D907*V$5)</f>
        <v>2.6999999999999997</v>
      </c>
      <c r="F907" s="14">
        <f>Alfa*($B907*W$3+$C907*W$4+$D907*W$5)</f>
        <v>1.9021276595744681</v>
      </c>
      <c r="G907" s="14">
        <f>Alfa*($B907*X$3+$C907*X$4+$D907*X$5)</f>
        <v>1.576595744680851</v>
      </c>
      <c r="H907" s="14">
        <f>Alfa*($B907*Y$3+$C907*Y$4+$D907*Y$5)</f>
        <v>1.05</v>
      </c>
      <c r="I907" s="19">
        <f t="shared" si="116"/>
        <v>29.275974138711124</v>
      </c>
      <c r="J907" s="22">
        <f t="shared" si="117"/>
        <v>0.50825744190003275</v>
      </c>
      <c r="K907" s="22">
        <f t="shared" si="118"/>
        <v>0.22886121096780204</v>
      </c>
      <c r="L907" s="22">
        <f t="shared" si="119"/>
        <v>0.16527055185944561</v>
      </c>
      <c r="M907" s="22">
        <f t="shared" si="120"/>
        <v>9.7610795272719555E-2</v>
      </c>
      <c r="N907" s="23">
        <f>SUM((J907-AandeelFiets)^2,(K907-AandeelAuto)^2,(L907-AandeelBus)^2,(M907-AandeelTrein)^2)</f>
        <v>0.22349005455398183</v>
      </c>
      <c r="O907" s="58" t="str">
        <f>IF($N907=LeastSquares,B907,"")</f>
        <v/>
      </c>
      <c r="P907" s="58" t="str">
        <f>IF($N907=LeastSquares,C907,"")</f>
        <v/>
      </c>
      <c r="Q907" s="58" t="str">
        <f>IF($N907=LeastSquares,D907,"")</f>
        <v/>
      </c>
    </row>
    <row r="908" spans="1:17" x14ac:dyDescent="0.25">
      <c r="A908">
        <v>906</v>
      </c>
      <c r="B908" s="51">
        <f t="shared" si="113"/>
        <v>9</v>
      </c>
      <c r="C908" s="51">
        <f t="shared" si="114"/>
        <v>0</v>
      </c>
      <c r="D908" s="51">
        <f t="shared" si="115"/>
        <v>6</v>
      </c>
      <c r="E908" s="14">
        <f>Alfa*($B908*V$3+$C908*V$4+$D908*V$5)</f>
        <v>2.6999999999999997</v>
      </c>
      <c r="F908" s="14">
        <f>Alfa*($B908*W$3+$C908*W$4+$D908*W$5)</f>
        <v>2.2021276595744683</v>
      </c>
      <c r="G908" s="14">
        <f>Alfa*($B908*X$3+$C908*X$4+$D908*X$5)</f>
        <v>1.6965957446808511</v>
      </c>
      <c r="H908" s="14">
        <f>Alfa*($B908*Y$3+$C908*Y$4+$D908*Y$5)</f>
        <v>1.2599999999999998</v>
      </c>
      <c r="I908" s="19">
        <f t="shared" si="116"/>
        <v>32.904733670278574</v>
      </c>
      <c r="J908" s="22">
        <f t="shared" si="117"/>
        <v>0.45220641728861793</v>
      </c>
      <c r="K908" s="22">
        <f t="shared" si="118"/>
        <v>0.27486124606766327</v>
      </c>
      <c r="L908" s="22">
        <f t="shared" si="119"/>
        <v>0.16579208373385412</v>
      </c>
      <c r="M908" s="22">
        <f t="shared" si="120"/>
        <v>0.10714025290986454</v>
      </c>
      <c r="N908" s="23">
        <f>SUM((J908-AandeelFiets)^2,(K908-AandeelAuto)^2,(L908-AandeelBus)^2,(M908-AandeelTrein)^2)</f>
        <v>0.16023286366943792</v>
      </c>
      <c r="O908" s="58" t="str">
        <f>IF($N908=LeastSquares,B908,"")</f>
        <v/>
      </c>
      <c r="P908" s="58" t="str">
        <f>IF($N908=LeastSquares,C908,"")</f>
        <v/>
      </c>
      <c r="Q908" s="58" t="str">
        <f>IF($N908=LeastSquares,D908,"")</f>
        <v/>
      </c>
    </row>
    <row r="909" spans="1:17" x14ac:dyDescent="0.25">
      <c r="A909">
        <v>907</v>
      </c>
      <c r="B909" s="51">
        <f t="shared" si="113"/>
        <v>9</v>
      </c>
      <c r="C909" s="51">
        <f t="shared" si="114"/>
        <v>0</v>
      </c>
      <c r="D909" s="51">
        <f t="shared" si="115"/>
        <v>7</v>
      </c>
      <c r="E909" s="14">
        <f>Alfa*($B909*V$3+$C909*V$4+$D909*V$5)</f>
        <v>2.6999999999999997</v>
      </c>
      <c r="F909" s="14">
        <f>Alfa*($B909*W$3+$C909*W$4+$D909*W$5)</f>
        <v>2.5021276595744681</v>
      </c>
      <c r="G909" s="14">
        <f>Alfa*($B909*X$3+$C909*X$4+$D909*X$5)</f>
        <v>1.8165957446808512</v>
      </c>
      <c r="H909" s="14">
        <f>Alfa*($B909*Y$3+$C909*Y$4+$D909*Y$5)</f>
        <v>1.4699999999999998</v>
      </c>
      <c r="I909" s="19">
        <f t="shared" si="116"/>
        <v>37.588292210875046</v>
      </c>
      <c r="J909" s="22">
        <f t="shared" si="117"/>
        <v>0.39586080797168605</v>
      </c>
      <c r="K909" s="22">
        <f t="shared" si="118"/>
        <v>0.32479373328207228</v>
      </c>
      <c r="L909" s="22">
        <f t="shared" si="119"/>
        <v>0.16363828278136983</v>
      </c>
      <c r="M909" s="22">
        <f t="shared" si="120"/>
        <v>0.11570717596487182</v>
      </c>
      <c r="N909" s="23">
        <f>SUM((J909-AandeelFiets)^2,(K909-AandeelAuto)^2,(L909-AandeelBus)^2,(M909-AandeelTrein)^2)</f>
        <v>0.10559712113176288</v>
      </c>
      <c r="O909" s="58" t="str">
        <f>IF($N909=LeastSquares,B909,"")</f>
        <v/>
      </c>
      <c r="P909" s="58" t="str">
        <f>IF($N909=LeastSquares,C909,"")</f>
        <v/>
      </c>
      <c r="Q909" s="58" t="str">
        <f>IF($N909=LeastSquares,D909,"")</f>
        <v/>
      </c>
    </row>
    <row r="910" spans="1:17" x14ac:dyDescent="0.25">
      <c r="A910">
        <v>908</v>
      </c>
      <c r="B910" s="51">
        <f t="shared" si="113"/>
        <v>9</v>
      </c>
      <c r="C910" s="51">
        <f t="shared" si="114"/>
        <v>0</v>
      </c>
      <c r="D910" s="51">
        <f t="shared" si="115"/>
        <v>8</v>
      </c>
      <c r="E910" s="14">
        <f>Alfa*($B910*V$3+$C910*V$4+$D910*V$5)</f>
        <v>2.6999999999999997</v>
      </c>
      <c r="F910" s="14">
        <f>Alfa*($B910*W$3+$C910*W$4+$D910*W$5)</f>
        <v>2.802127659574468</v>
      </c>
      <c r="G910" s="14">
        <f>Alfa*($B910*X$3+$C910*X$4+$D910*X$5)</f>
        <v>1.9365957446808513</v>
      </c>
      <c r="H910" s="14">
        <f>Alfa*($B910*Y$3+$C910*Y$4+$D910*Y$5)</f>
        <v>1.68</v>
      </c>
      <c r="I910" s="19">
        <f t="shared" si="116"/>
        <v>43.66006220781874</v>
      </c>
      <c r="J910" s="22">
        <f t="shared" si="117"/>
        <v>0.34080876142700811</v>
      </c>
      <c r="K910" s="22">
        <f t="shared" si="118"/>
        <v>0.37745417198776626</v>
      </c>
      <c r="L910" s="22">
        <f t="shared" si="119"/>
        <v>0.15884315164799279</v>
      </c>
      <c r="M910" s="22">
        <f t="shared" si="120"/>
        <v>0.12289391493723294</v>
      </c>
      <c r="N910" s="23">
        <f>SUM((J910-AandeelFiets)^2,(K910-AandeelAuto)^2,(L910-AandeelBus)^2,(M910-AandeelTrein)^2)</f>
        <v>6.1833347723290195E-2</v>
      </c>
      <c r="O910" s="58" t="str">
        <f>IF($N910=LeastSquares,B910,"")</f>
        <v/>
      </c>
      <c r="P910" s="58" t="str">
        <f>IF($N910=LeastSquares,C910,"")</f>
        <v/>
      </c>
      <c r="Q910" s="58" t="str">
        <f>IF($N910=LeastSquares,D910,"")</f>
        <v/>
      </c>
    </row>
    <row r="911" spans="1:17" x14ac:dyDescent="0.25">
      <c r="A911">
        <v>909</v>
      </c>
      <c r="B911" s="51">
        <f t="shared" si="113"/>
        <v>9</v>
      </c>
      <c r="C911" s="51">
        <f t="shared" si="114"/>
        <v>0</v>
      </c>
      <c r="D911" s="51">
        <f t="shared" si="115"/>
        <v>9</v>
      </c>
      <c r="E911" s="14">
        <f>Alfa*($B911*V$3+$C911*V$4+$D911*V$5)</f>
        <v>2.6999999999999997</v>
      </c>
      <c r="F911" s="14">
        <f>Alfa*($B911*W$3+$C911*W$4+$D911*W$5)</f>
        <v>3.1021276595744682</v>
      </c>
      <c r="G911" s="14">
        <f>Alfa*($B911*X$3+$C911*X$4+$D911*X$5)</f>
        <v>2.0565957446808509</v>
      </c>
      <c r="H911" s="14">
        <f>Alfa*($B911*Y$3+$C911*Y$4+$D911*Y$5)</f>
        <v>1.89</v>
      </c>
      <c r="I911" s="19">
        <f t="shared" si="116"/>
        <v>51.563637188537371</v>
      </c>
      <c r="J911" s="22">
        <f t="shared" si="117"/>
        <v>0.28857025097873823</v>
      </c>
      <c r="K911" s="22">
        <f t="shared" si="118"/>
        <v>0.43141315194037128</v>
      </c>
      <c r="L911" s="22">
        <f t="shared" si="119"/>
        <v>0.15164379326102018</v>
      </c>
      <c r="M911" s="22">
        <f t="shared" si="120"/>
        <v>0.12837280381987032</v>
      </c>
      <c r="N911" s="23">
        <f>SUM((J911-AandeelFiets)^2,(K911-AandeelAuto)^2,(L911-AandeelBus)^2,(M911-AandeelTrein)^2)</f>
        <v>3.0123354140041043E-2</v>
      </c>
      <c r="O911" s="58" t="str">
        <f>IF($N911=LeastSquares,B911,"")</f>
        <v/>
      </c>
      <c r="P911" s="58" t="str">
        <f>IF($N911=LeastSquares,C911,"")</f>
        <v/>
      </c>
      <c r="Q911" s="58" t="str">
        <f>IF($N911=LeastSquares,D911,"")</f>
        <v/>
      </c>
    </row>
    <row r="912" spans="1:17" x14ac:dyDescent="0.25">
      <c r="A912">
        <v>910</v>
      </c>
      <c r="B912" s="51">
        <f t="shared" si="113"/>
        <v>9</v>
      </c>
      <c r="C912" s="51">
        <f t="shared" si="114"/>
        <v>1</v>
      </c>
      <c r="D912" s="51">
        <f t="shared" si="115"/>
        <v>0</v>
      </c>
      <c r="E912" s="14">
        <f>Alfa*($B912*V$3+$C912*V$4+$D912*V$5)</f>
        <v>2.6999999999999997</v>
      </c>
      <c r="F912" s="14">
        <f>Alfa*($B912*W$3+$C912*W$4+$D912*W$5)</f>
        <v>0.70212765957446821</v>
      </c>
      <c r="G912" s="14">
        <f>Alfa*($B912*X$3+$C912*X$4+$D912*X$5)</f>
        <v>1.0365957446808511</v>
      </c>
      <c r="H912" s="14">
        <f>Alfa*($B912*Y$3+$C912*Y$4+$D912*Y$5)</f>
        <v>0.18</v>
      </c>
      <c r="I912" s="19">
        <f t="shared" si="116"/>
        <v>20.914592949519871</v>
      </c>
      <c r="J912" s="22">
        <f t="shared" si="117"/>
        <v>0.71145213109272676</v>
      </c>
      <c r="K912" s="22">
        <f t="shared" si="118"/>
        <v>9.648965456169338E-2</v>
      </c>
      <c r="L912" s="22">
        <f t="shared" si="119"/>
        <v>0.13481505565674209</v>
      </c>
      <c r="M912" s="22">
        <f t="shared" si="120"/>
        <v>5.7243158688837607E-2</v>
      </c>
      <c r="N912" s="23">
        <f>SUM((J912-AandeelFiets)^2,(K912-AandeelAuto)^2,(L912-AandeelBus)^2,(M912-AandeelTrein)^2)</f>
        <v>0.50962049799478726</v>
      </c>
      <c r="O912" s="58" t="str">
        <f>IF($N912=LeastSquares,B912,"")</f>
        <v/>
      </c>
      <c r="P912" s="58" t="str">
        <f>IF($N912=LeastSquares,C912,"")</f>
        <v/>
      </c>
      <c r="Q912" s="58" t="str">
        <f>IF($N912=LeastSquares,D912,"")</f>
        <v/>
      </c>
    </row>
    <row r="913" spans="1:17" x14ac:dyDescent="0.25">
      <c r="A913">
        <v>911</v>
      </c>
      <c r="B913" s="51">
        <f t="shared" si="113"/>
        <v>9</v>
      </c>
      <c r="C913" s="51">
        <f t="shared" si="114"/>
        <v>1</v>
      </c>
      <c r="D913" s="51">
        <f t="shared" si="115"/>
        <v>1</v>
      </c>
      <c r="E913" s="14">
        <f>Alfa*($B913*V$3+$C913*V$4+$D913*V$5)</f>
        <v>2.6999999999999997</v>
      </c>
      <c r="F913" s="14">
        <f>Alfa*($B913*W$3+$C913*W$4+$D913*W$5)</f>
        <v>1.0021276595744681</v>
      </c>
      <c r="G913" s="14">
        <f>Alfa*($B913*X$3+$C913*X$4+$D913*X$5)</f>
        <v>1.1565957446808512</v>
      </c>
      <c r="H913" s="14">
        <f>Alfa*($B913*Y$3+$C913*Y$4+$D913*Y$5)</f>
        <v>0.38999999999999996</v>
      </c>
      <c r="I913" s="19">
        <f t="shared" si="116"/>
        <v>22.259876474513618</v>
      </c>
      <c r="J913" s="22">
        <f t="shared" si="117"/>
        <v>0.6684552693681538</v>
      </c>
      <c r="K913" s="22">
        <f t="shared" si="118"/>
        <v>0.12237586165607392</v>
      </c>
      <c r="L913" s="22">
        <f t="shared" si="119"/>
        <v>0.14281716232664926</v>
      </c>
      <c r="M913" s="22">
        <f t="shared" si="120"/>
        <v>6.635170664912303E-2</v>
      </c>
      <c r="N913" s="23">
        <f>SUM((J913-AandeelFiets)^2,(K913-AandeelAuto)^2,(L913-AandeelBus)^2,(M913-AandeelTrein)^2)</f>
        <v>0.44061068499943651</v>
      </c>
      <c r="O913" s="58" t="str">
        <f>IF($N913=LeastSquares,B913,"")</f>
        <v/>
      </c>
      <c r="P913" s="58" t="str">
        <f>IF($N913=LeastSquares,C913,"")</f>
        <v/>
      </c>
      <c r="Q913" s="58" t="str">
        <f>IF($N913=LeastSquares,D913,"")</f>
        <v/>
      </c>
    </row>
    <row r="914" spans="1:17" x14ac:dyDescent="0.25">
      <c r="A914">
        <v>912</v>
      </c>
      <c r="B914" s="51">
        <f t="shared" si="113"/>
        <v>9</v>
      </c>
      <c r="C914" s="51">
        <f t="shared" si="114"/>
        <v>1</v>
      </c>
      <c r="D914" s="51">
        <f t="shared" si="115"/>
        <v>2</v>
      </c>
      <c r="E914" s="14">
        <f>Alfa*($B914*V$3+$C914*V$4+$D914*V$5)</f>
        <v>2.6999999999999997</v>
      </c>
      <c r="F914" s="14">
        <f>Alfa*($B914*W$3+$C914*W$4+$D914*W$5)</f>
        <v>1.3021276595744682</v>
      </c>
      <c r="G914" s="14">
        <f>Alfa*($B914*X$3+$C914*X$4+$D914*X$5)</f>
        <v>1.2765957446808514</v>
      </c>
      <c r="H914" s="14">
        <f>Alfa*($B914*Y$3+$C914*Y$4+$D914*Y$5)</f>
        <v>0.6</v>
      </c>
      <c r="I914" s="19">
        <f t="shared" si="116"/>
        <v>23.963379180966964</v>
      </c>
      <c r="J914" s="22">
        <f t="shared" si="117"/>
        <v>0.62093628834664238</v>
      </c>
      <c r="K914" s="22">
        <f t="shared" si="118"/>
        <v>0.15344713970698745</v>
      </c>
      <c r="L914" s="22">
        <f t="shared" si="119"/>
        <v>0.14957893190277652</v>
      </c>
      <c r="M914" s="22">
        <f t="shared" si="120"/>
        <v>7.6037640043593521E-2</v>
      </c>
      <c r="N914" s="23">
        <f>SUM((J914-AandeelFiets)^2,(K914-AandeelAuto)^2,(L914-AandeelBus)^2,(M914-AandeelTrein)^2)</f>
        <v>0.368522298256374</v>
      </c>
      <c r="O914" s="58" t="str">
        <f>IF($N914=LeastSquares,B914,"")</f>
        <v/>
      </c>
      <c r="P914" s="58" t="str">
        <f>IF($N914=LeastSquares,C914,"")</f>
        <v/>
      </c>
      <c r="Q914" s="58" t="str">
        <f>IF($N914=LeastSquares,D914,"")</f>
        <v/>
      </c>
    </row>
    <row r="915" spans="1:17" x14ac:dyDescent="0.25">
      <c r="A915">
        <v>913</v>
      </c>
      <c r="B915" s="51">
        <f t="shared" si="113"/>
        <v>9</v>
      </c>
      <c r="C915" s="51">
        <f t="shared" si="114"/>
        <v>1</v>
      </c>
      <c r="D915" s="51">
        <f t="shared" si="115"/>
        <v>3</v>
      </c>
      <c r="E915" s="14">
        <f>Alfa*($B915*V$3+$C915*V$4+$D915*V$5)</f>
        <v>2.6999999999999997</v>
      </c>
      <c r="F915" s="14">
        <f>Alfa*($B915*W$3+$C915*W$4+$D915*W$5)</f>
        <v>1.6021276595744682</v>
      </c>
      <c r="G915" s="14">
        <f>Alfa*($B915*X$3+$C915*X$4+$D915*X$5)</f>
        <v>1.396595744680851</v>
      </c>
      <c r="H915" s="14">
        <f>Alfa*($B915*Y$3+$C915*Y$4+$D915*Y$5)</f>
        <v>0.80999999999999994</v>
      </c>
      <c r="I915" s="19">
        <f t="shared" si="116"/>
        <v>26.1326402236981</v>
      </c>
      <c r="J915" s="22">
        <f t="shared" si="117"/>
        <v>0.56939259093228967</v>
      </c>
      <c r="K915" s="22">
        <f t="shared" si="118"/>
        <v>0.18993802263187515</v>
      </c>
      <c r="L915" s="22">
        <f t="shared" si="119"/>
        <v>0.15465021778566654</v>
      </c>
      <c r="M915" s="22">
        <f t="shared" si="120"/>
        <v>8.6019168650168787E-2</v>
      </c>
      <c r="N915" s="23">
        <f>SUM((J915-AandeelFiets)^2,(K915-AandeelAuto)^2,(L915-AandeelBus)^2,(M915-AandeelTrein)^2)</f>
        <v>0.29583287023765764</v>
      </c>
      <c r="O915" s="58" t="str">
        <f>IF($N915=LeastSquares,B915,"")</f>
        <v/>
      </c>
      <c r="P915" s="58" t="str">
        <f>IF($N915=LeastSquares,C915,"")</f>
        <v/>
      </c>
      <c r="Q915" s="58" t="str">
        <f>IF($N915=LeastSquares,D915,"")</f>
        <v/>
      </c>
    </row>
    <row r="916" spans="1:17" x14ac:dyDescent="0.25">
      <c r="A916">
        <v>914</v>
      </c>
      <c r="B916" s="51">
        <f t="shared" si="113"/>
        <v>9</v>
      </c>
      <c r="C916" s="51">
        <f t="shared" si="114"/>
        <v>1</v>
      </c>
      <c r="D916" s="51">
        <f t="shared" si="115"/>
        <v>4</v>
      </c>
      <c r="E916" s="14">
        <f>Alfa*($B916*V$3+$C916*V$4+$D916*V$5)</f>
        <v>2.6999999999999997</v>
      </c>
      <c r="F916" s="14">
        <f>Alfa*($B916*W$3+$C916*W$4+$D916*W$5)</f>
        <v>1.9021276595744681</v>
      </c>
      <c r="G916" s="14">
        <f>Alfa*($B916*X$3+$C916*X$4+$D916*X$5)</f>
        <v>1.5165957446808511</v>
      </c>
      <c r="H916" s="14">
        <f>Alfa*($B916*Y$3+$C916*Y$4+$D916*Y$5)</f>
        <v>1.02</v>
      </c>
      <c r="I916" s="19">
        <f t="shared" si="116"/>
        <v>28.909748019302075</v>
      </c>
      <c r="J916" s="22">
        <f t="shared" si="117"/>
        <v>0.51469600201766297</v>
      </c>
      <c r="K916" s="22">
        <f t="shared" si="118"/>
        <v>0.23176040445506571</v>
      </c>
      <c r="L916" s="22">
        <f t="shared" si="119"/>
        <v>0.15761765317965126</v>
      </c>
      <c r="M916" s="22">
        <f t="shared" si="120"/>
        <v>9.5925940347620045E-2</v>
      </c>
      <c r="N916" s="23">
        <f>SUM((J916-AandeelFiets)^2,(K916-AandeelAuto)^2,(L916-AandeelBus)^2,(M916-AandeelTrein)^2)</f>
        <v>0.22561234693064533</v>
      </c>
      <c r="O916" s="58" t="str">
        <f>IF($N916=LeastSquares,B916,"")</f>
        <v/>
      </c>
      <c r="P916" s="58" t="str">
        <f>IF($N916=LeastSquares,C916,"")</f>
        <v/>
      </c>
      <c r="Q916" s="58" t="str">
        <f>IF($N916=LeastSquares,D916,"")</f>
        <v/>
      </c>
    </row>
    <row r="917" spans="1:17" x14ac:dyDescent="0.25">
      <c r="A917">
        <v>915</v>
      </c>
      <c r="B917" s="51">
        <f t="shared" si="113"/>
        <v>9</v>
      </c>
      <c r="C917" s="51">
        <f t="shared" si="114"/>
        <v>1</v>
      </c>
      <c r="D917" s="51">
        <f t="shared" si="115"/>
        <v>5</v>
      </c>
      <c r="E917" s="14">
        <f>Alfa*($B917*V$3+$C917*V$4+$D917*V$5)</f>
        <v>2.6999999999999997</v>
      </c>
      <c r="F917" s="14">
        <f>Alfa*($B917*W$3+$C917*W$4+$D917*W$5)</f>
        <v>2.2021276595744683</v>
      </c>
      <c r="G917" s="14">
        <f>Alfa*($B917*X$3+$C917*X$4+$D917*X$5)</f>
        <v>1.6365957446808512</v>
      </c>
      <c r="H917" s="14">
        <f>Alfa*($B917*Y$3+$C917*Y$4+$D917*Y$5)</f>
        <v>1.2299999999999998</v>
      </c>
      <c r="I917" s="19">
        <f t="shared" si="116"/>
        <v>32.482847195945375</v>
      </c>
      <c r="J917" s="22">
        <f t="shared" si="117"/>
        <v>0.45807966386426158</v>
      </c>
      <c r="K917" s="22">
        <f t="shared" si="118"/>
        <v>0.27843113762719357</v>
      </c>
      <c r="L917" s="22">
        <f t="shared" si="119"/>
        <v>0.15816500954038309</v>
      </c>
      <c r="M917" s="22">
        <f t="shared" si="120"/>
        <v>0.10532418896816173</v>
      </c>
      <c r="N917" s="23">
        <f>SUM((J917-AandeelFiets)^2,(K917-AandeelAuto)^2,(L917-AandeelBus)^2,(M917-AandeelTrein)^2)</f>
        <v>0.16118555200781301</v>
      </c>
      <c r="O917" s="58" t="str">
        <f>IF($N917=LeastSquares,B917,"")</f>
        <v/>
      </c>
      <c r="P917" s="58" t="str">
        <f>IF($N917=LeastSquares,C917,"")</f>
        <v/>
      </c>
      <c r="Q917" s="58" t="str">
        <f>IF($N917=LeastSquares,D917,"")</f>
        <v/>
      </c>
    </row>
    <row r="918" spans="1:17" x14ac:dyDescent="0.25">
      <c r="A918">
        <v>916</v>
      </c>
      <c r="B918" s="51">
        <f t="shared" si="113"/>
        <v>9</v>
      </c>
      <c r="C918" s="51">
        <f t="shared" si="114"/>
        <v>1</v>
      </c>
      <c r="D918" s="51">
        <f t="shared" si="115"/>
        <v>6</v>
      </c>
      <c r="E918" s="14">
        <f>Alfa*($B918*V$3+$C918*V$4+$D918*V$5)</f>
        <v>2.6999999999999997</v>
      </c>
      <c r="F918" s="14">
        <f>Alfa*($B918*W$3+$C918*W$4+$D918*W$5)</f>
        <v>2.5021276595744681</v>
      </c>
      <c r="G918" s="14">
        <f>Alfa*($B918*X$3+$C918*X$4+$D918*X$5)</f>
        <v>1.7565957446808513</v>
      </c>
      <c r="H918" s="14">
        <f>Alfa*($B918*Y$3+$C918*Y$4+$D918*Y$5)</f>
        <v>1.4399999999999997</v>
      </c>
      <c r="I918" s="19">
        <f t="shared" si="116"/>
        <v>37.101553312072035</v>
      </c>
      <c r="J918" s="22">
        <f t="shared" si="117"/>
        <v>0.40105414454524441</v>
      </c>
      <c r="K918" s="22">
        <f t="shared" si="118"/>
        <v>0.32905473396703272</v>
      </c>
      <c r="L918" s="22">
        <f t="shared" si="119"/>
        <v>0.1561304985430432</v>
      </c>
      <c r="M918" s="22">
        <f t="shared" si="120"/>
        <v>0.11376062294467949</v>
      </c>
      <c r="N918" s="23">
        <f>SUM((J918-AandeelFiets)^2,(K918-AandeelAuto)^2,(L918-AandeelBus)^2,(M918-AandeelTrein)^2)</f>
        <v>0.10564632120934632</v>
      </c>
      <c r="O918" s="58" t="str">
        <f>IF($N918=LeastSquares,B918,"")</f>
        <v/>
      </c>
      <c r="P918" s="58" t="str">
        <f>IF($N918=LeastSquares,C918,"")</f>
        <v/>
      </c>
      <c r="Q918" s="58" t="str">
        <f>IF($N918=LeastSquares,D918,"")</f>
        <v/>
      </c>
    </row>
    <row r="919" spans="1:17" x14ac:dyDescent="0.25">
      <c r="A919">
        <v>917</v>
      </c>
      <c r="B919" s="51">
        <f t="shared" si="113"/>
        <v>9</v>
      </c>
      <c r="C919" s="51">
        <f t="shared" si="114"/>
        <v>1</v>
      </c>
      <c r="D919" s="51">
        <f t="shared" si="115"/>
        <v>7</v>
      </c>
      <c r="E919" s="14">
        <f>Alfa*($B919*V$3+$C919*V$4+$D919*V$5)</f>
        <v>2.6999999999999997</v>
      </c>
      <c r="F919" s="14">
        <f>Alfa*($B919*W$3+$C919*W$4+$D919*W$5)</f>
        <v>2.802127659574468</v>
      </c>
      <c r="G919" s="14">
        <f>Alfa*($B919*X$3+$C919*X$4+$D919*X$5)</f>
        <v>1.8765957446808512</v>
      </c>
      <c r="H919" s="14">
        <f>Alfa*($B919*Y$3+$C919*Y$4+$D919*Y$5)</f>
        <v>1.6499999999999997</v>
      </c>
      <c r="I919" s="19">
        <f t="shared" si="116"/>
        <v>43.097617171123773</v>
      </c>
      <c r="J919" s="22">
        <f t="shared" si="117"/>
        <v>0.34525648287679661</v>
      </c>
      <c r="K919" s="22">
        <f t="shared" si="118"/>
        <v>0.38238013401419058</v>
      </c>
      <c r="L919" s="22">
        <f t="shared" si="119"/>
        <v>0.1515451066250724</v>
      </c>
      <c r="M919" s="22">
        <f t="shared" si="120"/>
        <v>0.12081827648394035</v>
      </c>
      <c r="N919" s="23">
        <f>SUM((J919-AandeelFiets)^2,(K919-AandeelAuto)^2,(L919-AandeelBus)^2,(M919-AandeelTrein)^2)</f>
        <v>6.1341555473121742E-2</v>
      </c>
      <c r="O919" s="58" t="str">
        <f>IF($N919=LeastSquares,B919,"")</f>
        <v/>
      </c>
      <c r="P919" s="58" t="str">
        <f>IF($N919=LeastSquares,C919,"")</f>
        <v/>
      </c>
      <c r="Q919" s="58" t="str">
        <f>IF($N919=LeastSquares,D919,"")</f>
        <v/>
      </c>
    </row>
    <row r="920" spans="1:17" x14ac:dyDescent="0.25">
      <c r="A920">
        <v>918</v>
      </c>
      <c r="B920" s="51">
        <f t="shared" si="113"/>
        <v>9</v>
      </c>
      <c r="C920" s="51">
        <f t="shared" si="114"/>
        <v>1</v>
      </c>
      <c r="D920" s="51">
        <f t="shared" si="115"/>
        <v>8</v>
      </c>
      <c r="E920" s="14">
        <f>Alfa*($B920*V$3+$C920*V$4+$D920*V$5)</f>
        <v>2.6999999999999997</v>
      </c>
      <c r="F920" s="14">
        <f>Alfa*($B920*W$3+$C920*W$4+$D920*W$5)</f>
        <v>3.1021276595744682</v>
      </c>
      <c r="G920" s="14">
        <f>Alfa*($B920*X$3+$C920*X$4+$D920*X$5)</f>
        <v>1.9965957446808511</v>
      </c>
      <c r="H920" s="14">
        <f>Alfa*($B920*Y$3+$C920*Y$4+$D920*Y$5)</f>
        <v>1.8599999999999997</v>
      </c>
      <c r="I920" s="19">
        <f t="shared" si="116"/>
        <v>50.912644373893741</v>
      </c>
      <c r="J920" s="22">
        <f t="shared" si="117"/>
        <v>0.2922600447857045</v>
      </c>
      <c r="K920" s="22">
        <f t="shared" si="118"/>
        <v>0.4369294016954115</v>
      </c>
      <c r="L920" s="22">
        <f t="shared" si="119"/>
        <v>0.14463881660704131</v>
      </c>
      <c r="M920" s="22">
        <f t="shared" si="120"/>
        <v>0.12617173691184275</v>
      </c>
      <c r="N920" s="23">
        <f>SUM((J920-AandeelFiets)^2,(K920-AandeelAuto)^2,(L920-AandeelBus)^2,(M920-AandeelTrein)^2)</f>
        <v>2.9483901419317081E-2</v>
      </c>
      <c r="O920" s="58" t="str">
        <f>IF($N920=LeastSquares,B920,"")</f>
        <v/>
      </c>
      <c r="P920" s="58" t="str">
        <f>IF($N920=LeastSquares,C920,"")</f>
        <v/>
      </c>
      <c r="Q920" s="58" t="str">
        <f>IF($N920=LeastSquares,D920,"")</f>
        <v/>
      </c>
    </row>
    <row r="921" spans="1:17" x14ac:dyDescent="0.25">
      <c r="A921">
        <v>919</v>
      </c>
      <c r="B921" s="51">
        <f t="shared" si="113"/>
        <v>9</v>
      </c>
      <c r="C921" s="51">
        <f t="shared" si="114"/>
        <v>1</v>
      </c>
      <c r="D921" s="51">
        <f t="shared" si="115"/>
        <v>9</v>
      </c>
      <c r="E921" s="14">
        <f>Alfa*($B921*V$3+$C921*V$4+$D921*V$5)</f>
        <v>2.6999999999999997</v>
      </c>
      <c r="F921" s="14">
        <f>Alfa*($B921*W$3+$C921*W$4+$D921*W$5)</f>
        <v>3.4021276595744681</v>
      </c>
      <c r="G921" s="14">
        <f>Alfa*($B921*X$3+$C921*X$4+$D921*X$5)</f>
        <v>2.116595744680851</v>
      </c>
      <c r="H921" s="14">
        <f>Alfa*($B921*Y$3+$C921*Y$4+$D921*Y$5)</f>
        <v>2.0699999999999998</v>
      </c>
      <c r="I921" s="19">
        <f t="shared" si="116"/>
        <v>61.135300553806239</v>
      </c>
      <c r="J921" s="22">
        <f t="shared" si="117"/>
        <v>0.24339017867061796</v>
      </c>
      <c r="K921" s="22">
        <f t="shared" si="118"/>
        <v>0.49117156619231023</v>
      </c>
      <c r="L921" s="22">
        <f t="shared" si="119"/>
        <v>0.13581064153149686</v>
      </c>
      <c r="M921" s="22">
        <f t="shared" si="120"/>
        <v>0.12962761360557493</v>
      </c>
      <c r="N921" s="23">
        <f>SUM((J921-AandeelFiets)^2,(K921-AandeelAuto)^2,(L921-AandeelBus)^2,(M921-AandeelTrein)^2)</f>
        <v>1.0019361190500713E-2</v>
      </c>
      <c r="O921" s="58" t="str">
        <f>IF($N921=LeastSquares,B921,"")</f>
        <v/>
      </c>
      <c r="P921" s="58" t="str">
        <f>IF($N921=LeastSquares,C921,"")</f>
        <v/>
      </c>
      <c r="Q921" s="58" t="str">
        <f>IF($N921=LeastSquares,D921,"")</f>
        <v/>
      </c>
    </row>
    <row r="922" spans="1:17" x14ac:dyDescent="0.25">
      <c r="A922">
        <v>920</v>
      </c>
      <c r="B922" s="51">
        <f t="shared" si="113"/>
        <v>9</v>
      </c>
      <c r="C922" s="51">
        <f t="shared" si="114"/>
        <v>2</v>
      </c>
      <c r="D922" s="51">
        <f t="shared" si="115"/>
        <v>0</v>
      </c>
      <c r="E922" s="14">
        <f>Alfa*($B922*V$3+$C922*V$4+$D922*V$5)</f>
        <v>2.6999999999999997</v>
      </c>
      <c r="F922" s="14">
        <f>Alfa*($B922*W$3+$C922*W$4+$D922*W$5)</f>
        <v>1.0021276595744681</v>
      </c>
      <c r="G922" s="14">
        <f>Alfa*($B922*X$3+$C922*X$4+$D922*X$5)</f>
        <v>1.0965957446808512</v>
      </c>
      <c r="H922" s="14">
        <f>Alfa*($B922*Y$3+$C922*Y$4+$D922*Y$5)</f>
        <v>0.36</v>
      </c>
      <c r="I922" s="19">
        <f t="shared" si="116"/>
        <v>22.031089166974226</v>
      </c>
      <c r="J922" s="22">
        <f t="shared" si="117"/>
        <v>0.67539700884050424</v>
      </c>
      <c r="K922" s="22">
        <f t="shared" si="118"/>
        <v>0.12364670413162783</v>
      </c>
      <c r="L922" s="22">
        <f t="shared" si="119"/>
        <v>0.13589688829832264</v>
      </c>
      <c r="M922" s="22">
        <f t="shared" si="120"/>
        <v>6.5059398729545206E-2</v>
      </c>
      <c r="N922" s="23">
        <f>SUM((J922-AandeelFiets)^2,(K922-AandeelAuto)^2,(L922-AandeelBus)^2,(M922-AandeelTrein)^2)</f>
        <v>0.44646969826991728</v>
      </c>
      <c r="O922" s="58" t="str">
        <f>IF($N922=LeastSquares,B922,"")</f>
        <v/>
      </c>
      <c r="P922" s="58" t="str">
        <f>IF($N922=LeastSquares,C922,"")</f>
        <v/>
      </c>
      <c r="Q922" s="58" t="str">
        <f>IF($N922=LeastSquares,D922,"")</f>
        <v/>
      </c>
    </row>
    <row r="923" spans="1:17" x14ac:dyDescent="0.25">
      <c r="A923">
        <v>921</v>
      </c>
      <c r="B923" s="51">
        <f t="shared" si="113"/>
        <v>9</v>
      </c>
      <c r="C923" s="51">
        <f t="shared" si="114"/>
        <v>2</v>
      </c>
      <c r="D923" s="51">
        <f t="shared" si="115"/>
        <v>1</v>
      </c>
      <c r="E923" s="14">
        <f>Alfa*($B923*V$3+$C923*V$4+$D923*V$5)</f>
        <v>2.6999999999999997</v>
      </c>
      <c r="F923" s="14">
        <f>Alfa*($B923*W$3+$C923*W$4+$D923*W$5)</f>
        <v>1.3021276595744682</v>
      </c>
      <c r="G923" s="14">
        <f>Alfa*($B923*X$3+$C923*X$4+$D923*X$5)</f>
        <v>1.2165957446808513</v>
      </c>
      <c r="H923" s="14">
        <f>Alfa*($B923*Y$3+$C923*Y$4+$D923*Y$5)</f>
        <v>0.56999999999999995</v>
      </c>
      <c r="I923" s="19">
        <f t="shared" si="116"/>
        <v>23.700787255831194</v>
      </c>
      <c r="J923" s="22">
        <f t="shared" si="117"/>
        <v>0.6278159271360032</v>
      </c>
      <c r="K923" s="22">
        <f t="shared" si="118"/>
        <v>0.15514725115844658</v>
      </c>
      <c r="L923" s="22">
        <f t="shared" si="119"/>
        <v>0.14242887588726597</v>
      </c>
      <c r="M923" s="22">
        <f t="shared" si="120"/>
        <v>7.4607945818284227E-2</v>
      </c>
      <c r="N923" s="23">
        <f>SUM((J923-AandeelFiets)^2,(K923-AandeelAuto)^2,(L923-AandeelBus)^2,(M923-AandeelTrein)^2)</f>
        <v>0.37329897379806853</v>
      </c>
      <c r="O923" s="58" t="str">
        <f>IF($N923=LeastSquares,B923,"")</f>
        <v/>
      </c>
      <c r="P923" s="58" t="str">
        <f>IF($N923=LeastSquares,C923,"")</f>
        <v/>
      </c>
      <c r="Q923" s="58" t="str">
        <f>IF($N923=LeastSquares,D923,"")</f>
        <v/>
      </c>
    </row>
    <row r="924" spans="1:17" x14ac:dyDescent="0.25">
      <c r="A924">
        <v>922</v>
      </c>
      <c r="B924" s="51">
        <f t="shared" si="113"/>
        <v>9</v>
      </c>
      <c r="C924" s="51">
        <f t="shared" si="114"/>
        <v>2</v>
      </c>
      <c r="D924" s="51">
        <f t="shared" si="115"/>
        <v>2</v>
      </c>
      <c r="E924" s="14">
        <f>Alfa*($B924*V$3+$C924*V$4+$D924*V$5)</f>
        <v>2.6999999999999997</v>
      </c>
      <c r="F924" s="14">
        <f>Alfa*($B924*W$3+$C924*W$4+$D924*W$5)</f>
        <v>1.6021276595744682</v>
      </c>
      <c r="G924" s="14">
        <f>Alfa*($B924*X$3+$C924*X$4+$D924*X$5)</f>
        <v>1.336595744680851</v>
      </c>
      <c r="H924" s="14">
        <f>Alfa*($B924*Y$3+$C924*Y$4+$D924*Y$5)</f>
        <v>0.77999999999999992</v>
      </c>
      <c r="I924" s="19">
        <f t="shared" si="116"/>
        <v>25.830850611079892</v>
      </c>
      <c r="J924" s="22">
        <f t="shared" si="117"/>
        <v>0.57604497617629025</v>
      </c>
      <c r="K924" s="22">
        <f t="shared" si="118"/>
        <v>0.19215712579400465</v>
      </c>
      <c r="L924" s="22">
        <f t="shared" si="119"/>
        <v>0.14734569402204922</v>
      </c>
      <c r="M924" s="22">
        <f t="shared" si="120"/>
        <v>8.4452204007655865E-2</v>
      </c>
      <c r="N924" s="23">
        <f>SUM((J924-AandeelFiets)^2,(K924-AandeelAuto)^2,(L924-AandeelBus)^2,(M924-AandeelTrein)^2)</f>
        <v>0.29937930175886029</v>
      </c>
      <c r="O924" s="58" t="str">
        <f>IF($N924=LeastSquares,B924,"")</f>
        <v/>
      </c>
      <c r="P924" s="58" t="str">
        <f>IF($N924=LeastSquares,C924,"")</f>
        <v/>
      </c>
      <c r="Q924" s="58" t="str">
        <f>IF($N924=LeastSquares,D924,"")</f>
        <v/>
      </c>
    </row>
    <row r="925" spans="1:17" x14ac:dyDescent="0.25">
      <c r="A925">
        <v>923</v>
      </c>
      <c r="B925" s="51">
        <f t="shared" si="113"/>
        <v>9</v>
      </c>
      <c r="C925" s="51">
        <f t="shared" si="114"/>
        <v>2</v>
      </c>
      <c r="D925" s="51">
        <f t="shared" si="115"/>
        <v>3</v>
      </c>
      <c r="E925" s="14">
        <f>Alfa*($B925*V$3+$C925*V$4+$D925*V$5)</f>
        <v>2.6999999999999997</v>
      </c>
      <c r="F925" s="14">
        <f>Alfa*($B925*W$3+$C925*W$4+$D925*W$5)</f>
        <v>1.9021276595744681</v>
      </c>
      <c r="G925" s="14">
        <f>Alfa*($B925*X$3+$C925*X$4+$D925*X$5)</f>
        <v>1.4565957446808511</v>
      </c>
      <c r="H925" s="14">
        <f>Alfa*($B925*Y$3+$C925*Y$4+$D925*Y$5)</f>
        <v>0.98999999999999988</v>
      </c>
      <c r="I925" s="19">
        <f t="shared" si="116"/>
        <v>28.562426956081552</v>
      </c>
      <c r="J925" s="22">
        <f t="shared" si="117"/>
        <v>0.52095474056712177</v>
      </c>
      <c r="K925" s="22">
        <f t="shared" si="118"/>
        <v>0.23457862680751229</v>
      </c>
      <c r="L925" s="22">
        <f t="shared" si="119"/>
        <v>0.15024374055504633</v>
      </c>
      <c r="M925" s="22">
        <f t="shared" si="120"/>
        <v>9.4222892070319697E-2</v>
      </c>
      <c r="N925" s="23">
        <f>SUM((J925-AandeelFiets)^2,(K925-AandeelAuto)^2,(L925-AandeelBus)^2,(M925-AandeelTrein)^2)</f>
        <v>0.22790118436352408</v>
      </c>
      <c r="O925" s="58" t="str">
        <f>IF($N925=LeastSquares,B925,"")</f>
        <v/>
      </c>
      <c r="P925" s="58" t="str">
        <f>IF($N925=LeastSquares,C925,"")</f>
        <v/>
      </c>
      <c r="Q925" s="58" t="str">
        <f>IF($N925=LeastSquares,D925,"")</f>
        <v/>
      </c>
    </row>
    <row r="926" spans="1:17" x14ac:dyDescent="0.25">
      <c r="A926">
        <v>924</v>
      </c>
      <c r="B926" s="51">
        <f t="shared" si="113"/>
        <v>9</v>
      </c>
      <c r="C926" s="51">
        <f t="shared" si="114"/>
        <v>2</v>
      </c>
      <c r="D926" s="51">
        <f t="shared" si="115"/>
        <v>4</v>
      </c>
      <c r="E926" s="14">
        <f>Alfa*($B926*V$3+$C926*V$4+$D926*V$5)</f>
        <v>2.6999999999999997</v>
      </c>
      <c r="F926" s="14">
        <f>Alfa*($B926*W$3+$C926*W$4+$D926*W$5)</f>
        <v>2.2021276595744683</v>
      </c>
      <c r="G926" s="14">
        <f>Alfa*($B926*X$3+$C926*X$4+$D926*X$5)</f>
        <v>1.576595744680851</v>
      </c>
      <c r="H926" s="14">
        <f>Alfa*($B926*Y$3+$C926*Y$4+$D926*Y$5)</f>
        <v>1.2</v>
      </c>
      <c r="I926" s="19">
        <f t="shared" si="116"/>
        <v>32.082541147874387</v>
      </c>
      <c r="J926" s="22">
        <f t="shared" si="117"/>
        <v>0.46379529776925665</v>
      </c>
      <c r="K926" s="22">
        <f t="shared" si="118"/>
        <v>0.28190522865538614</v>
      </c>
      <c r="L926" s="22">
        <f t="shared" si="119"/>
        <v>0.15081275450801426</v>
      </c>
      <c r="M926" s="22">
        <f t="shared" si="120"/>
        <v>0.10348671906734296</v>
      </c>
      <c r="N926" s="23">
        <f>SUM((J926-AandeelFiets)^2,(K926-AandeelAuto)^2,(L926-AandeelBus)^2,(M926-AandeelTrein)^2)</f>
        <v>0.16233366017579154</v>
      </c>
      <c r="O926" s="58" t="str">
        <f>IF($N926=LeastSquares,B926,"")</f>
        <v/>
      </c>
      <c r="P926" s="58" t="str">
        <f>IF($N926=LeastSquares,C926,"")</f>
        <v/>
      </c>
      <c r="Q926" s="58" t="str">
        <f>IF($N926=LeastSquares,D926,"")</f>
        <v/>
      </c>
    </row>
    <row r="927" spans="1:17" x14ac:dyDescent="0.25">
      <c r="A927">
        <v>925</v>
      </c>
      <c r="B927" s="51">
        <f t="shared" si="113"/>
        <v>9</v>
      </c>
      <c r="C927" s="51">
        <f t="shared" si="114"/>
        <v>2</v>
      </c>
      <c r="D927" s="51">
        <f t="shared" si="115"/>
        <v>5</v>
      </c>
      <c r="E927" s="14">
        <f>Alfa*($B927*V$3+$C927*V$4+$D927*V$5)</f>
        <v>2.6999999999999997</v>
      </c>
      <c r="F927" s="14">
        <f>Alfa*($B927*W$3+$C927*W$4+$D927*W$5)</f>
        <v>2.5021276595744681</v>
      </c>
      <c r="G927" s="14">
        <f>Alfa*($B927*X$3+$C927*X$4+$D927*X$5)</f>
        <v>1.6965957446808511</v>
      </c>
      <c r="H927" s="14">
        <f>Alfa*($B927*Y$3+$C927*Y$4+$D927*Y$5)</f>
        <v>1.41</v>
      </c>
      <c r="I927" s="19">
        <f t="shared" si="116"/>
        <v>36.639473243714548</v>
      </c>
      <c r="J927" s="22">
        <f t="shared" si="117"/>
        <v>0.40611205368312514</v>
      </c>
      <c r="K927" s="22">
        <f t="shared" si="118"/>
        <v>0.33320461988251665</v>
      </c>
      <c r="L927" s="22">
        <f t="shared" si="119"/>
        <v>0.14889254339481672</v>
      </c>
      <c r="M927" s="22">
        <f t="shared" si="120"/>
        <v>0.11179078303954142</v>
      </c>
      <c r="N927" s="23">
        <f>SUM((J927-AandeelFiets)^2,(K927-AandeelAuto)^2,(L927-AandeelBus)^2,(M927-AandeelTrein)^2)</f>
        <v>0.10590804639850902</v>
      </c>
      <c r="O927" s="58" t="str">
        <f>IF($N927=LeastSquares,B927,"")</f>
        <v/>
      </c>
      <c r="P927" s="58" t="str">
        <f>IF($N927=LeastSquares,C927,"")</f>
        <v/>
      </c>
      <c r="Q927" s="58" t="str">
        <f>IF($N927=LeastSquares,D927,"")</f>
        <v/>
      </c>
    </row>
    <row r="928" spans="1:17" x14ac:dyDescent="0.25">
      <c r="A928">
        <v>926</v>
      </c>
      <c r="B928" s="51">
        <f t="shared" si="113"/>
        <v>9</v>
      </c>
      <c r="C928" s="51">
        <f t="shared" si="114"/>
        <v>2</v>
      </c>
      <c r="D928" s="51">
        <f t="shared" si="115"/>
        <v>6</v>
      </c>
      <c r="E928" s="14">
        <f>Alfa*($B928*V$3+$C928*V$4+$D928*V$5)</f>
        <v>2.6999999999999997</v>
      </c>
      <c r="F928" s="14">
        <f>Alfa*($B928*W$3+$C928*W$4+$D928*W$5)</f>
        <v>2.802127659574468</v>
      </c>
      <c r="G928" s="14">
        <f>Alfa*($B928*X$3+$C928*X$4+$D928*X$5)</f>
        <v>1.8165957446808512</v>
      </c>
      <c r="H928" s="14">
        <f>Alfa*($B928*Y$3+$C928*Y$4+$D928*Y$5)</f>
        <v>1.6199999999999999</v>
      </c>
      <c r="I928" s="19">
        <f t="shared" si="116"/>
        <v>42.563378261095217</v>
      </c>
      <c r="J928" s="22">
        <f t="shared" si="117"/>
        <v>0.34959000748475721</v>
      </c>
      <c r="K928" s="22">
        <f t="shared" si="118"/>
        <v>0.38717962020062979</v>
      </c>
      <c r="L928" s="22">
        <f t="shared" si="119"/>
        <v>0.1445111699626086</v>
      </c>
      <c r="M928" s="22">
        <f t="shared" si="120"/>
        <v>0.11871920235200437</v>
      </c>
      <c r="N928" s="23">
        <f>SUM((J928-AandeelFiets)^2,(K928-AandeelAuto)^2,(L928-AandeelBus)^2,(M928-AandeelTrein)^2)</f>
        <v>6.106794857377696E-2</v>
      </c>
      <c r="O928" s="58" t="str">
        <f>IF($N928=LeastSquares,B928,"")</f>
        <v/>
      </c>
      <c r="P928" s="58" t="str">
        <f>IF($N928=LeastSquares,C928,"")</f>
        <v/>
      </c>
      <c r="Q928" s="58" t="str">
        <f>IF($N928=LeastSquares,D928,"")</f>
        <v/>
      </c>
    </row>
    <row r="929" spans="1:17" x14ac:dyDescent="0.25">
      <c r="A929">
        <v>927</v>
      </c>
      <c r="B929" s="51">
        <f t="shared" si="113"/>
        <v>9</v>
      </c>
      <c r="C929" s="51">
        <f t="shared" si="114"/>
        <v>2</v>
      </c>
      <c r="D929" s="51">
        <f t="shared" si="115"/>
        <v>7</v>
      </c>
      <c r="E929" s="14">
        <f>Alfa*($B929*V$3+$C929*V$4+$D929*V$5)</f>
        <v>2.6999999999999997</v>
      </c>
      <c r="F929" s="14">
        <f>Alfa*($B929*W$3+$C929*W$4+$D929*W$5)</f>
        <v>3.1021276595744682</v>
      </c>
      <c r="G929" s="14">
        <f>Alfa*($B929*X$3+$C929*X$4+$D929*X$5)</f>
        <v>1.9365957446808513</v>
      </c>
      <c r="H929" s="14">
        <f>Alfa*($B929*Y$3+$C929*Y$4+$D929*Y$5)</f>
        <v>1.8299999999999998</v>
      </c>
      <c r="I929" s="19">
        <f t="shared" si="116"/>
        <v>50.293951510651546</v>
      </c>
      <c r="J929" s="22">
        <f t="shared" si="117"/>
        <v>0.29585529229536706</v>
      </c>
      <c r="K929" s="22">
        <f t="shared" si="118"/>
        <v>0.44230430453064373</v>
      </c>
      <c r="L929" s="22">
        <f t="shared" si="119"/>
        <v>0.13789137011373215</v>
      </c>
      <c r="M929" s="22">
        <f t="shared" si="120"/>
        <v>0.12394903306025712</v>
      </c>
      <c r="N929" s="23">
        <f>SUM((J929-AandeelFiets)^2,(K929-AandeelAuto)^2,(L929-AandeelBus)^2,(M929-AandeelTrein)^2)</f>
        <v>2.9057690763217583E-2</v>
      </c>
      <c r="O929" s="58" t="str">
        <f>IF($N929=LeastSquares,B929,"")</f>
        <v/>
      </c>
      <c r="P929" s="58" t="str">
        <f>IF($N929=LeastSquares,C929,"")</f>
        <v/>
      </c>
      <c r="Q929" s="58" t="str">
        <f>IF($N929=LeastSquares,D929,"")</f>
        <v/>
      </c>
    </row>
    <row r="930" spans="1:17" x14ac:dyDescent="0.25">
      <c r="A930">
        <v>928</v>
      </c>
      <c r="B930" s="51">
        <f t="shared" si="113"/>
        <v>9</v>
      </c>
      <c r="C930" s="51">
        <f t="shared" si="114"/>
        <v>2</v>
      </c>
      <c r="D930" s="51">
        <f t="shared" si="115"/>
        <v>8</v>
      </c>
      <c r="E930" s="14">
        <f>Alfa*($B930*V$3+$C930*V$4+$D930*V$5)</f>
        <v>2.6999999999999997</v>
      </c>
      <c r="F930" s="14">
        <f>Alfa*($B930*W$3+$C930*W$4+$D930*W$5)</f>
        <v>3.4021276595744681</v>
      </c>
      <c r="G930" s="14">
        <f>Alfa*($B930*X$3+$C930*X$4+$D930*X$5)</f>
        <v>2.0565957446808509</v>
      </c>
      <c r="H930" s="14">
        <f>Alfa*($B930*Y$3+$C930*Y$4+$D930*Y$5)</f>
        <v>2.04</v>
      </c>
      <c r="I930" s="19">
        <f t="shared" si="116"/>
        <v>60.417567784007261</v>
      </c>
      <c r="J930" s="22">
        <f t="shared" si="117"/>
        <v>0.24628154145608533</v>
      </c>
      <c r="K930" s="22">
        <f t="shared" si="118"/>
        <v>0.49700645729401766</v>
      </c>
      <c r="L930" s="22">
        <f t="shared" si="119"/>
        <v>0.12942105788764655</v>
      </c>
      <c r="M930" s="22">
        <f t="shared" si="120"/>
        <v>0.1272909433622505</v>
      </c>
      <c r="N930" s="23">
        <f>SUM((J930-AandeelFiets)^2,(K930-AandeelAuto)^2,(L930-AandeelBus)^2,(M930-AandeelTrein)^2)</f>
        <v>9.7858278533011298E-3</v>
      </c>
      <c r="O930" s="58" t="str">
        <f>IF($N930=LeastSquares,B930,"")</f>
        <v/>
      </c>
      <c r="P930" s="58" t="str">
        <f>IF($N930=LeastSquares,C930,"")</f>
        <v/>
      </c>
      <c r="Q930" s="58" t="str">
        <f>IF($N930=LeastSquares,D930,"")</f>
        <v/>
      </c>
    </row>
    <row r="931" spans="1:17" x14ac:dyDescent="0.25">
      <c r="A931">
        <v>929</v>
      </c>
      <c r="B931" s="51">
        <f t="shared" si="113"/>
        <v>9</v>
      </c>
      <c r="C931" s="51">
        <f t="shared" si="114"/>
        <v>2</v>
      </c>
      <c r="D931" s="51">
        <f t="shared" si="115"/>
        <v>9</v>
      </c>
      <c r="E931" s="14">
        <f>Alfa*($B931*V$3+$C931*V$4+$D931*V$5)</f>
        <v>2.6999999999999997</v>
      </c>
      <c r="F931" s="14">
        <f>Alfa*($B931*W$3+$C931*W$4+$D931*W$5)</f>
        <v>3.7021276595744679</v>
      </c>
      <c r="G931" s="14">
        <f>Alfa*($B931*X$3+$C931*X$4+$D931*X$5)</f>
        <v>2.176595744680851</v>
      </c>
      <c r="H931" s="14">
        <f>Alfa*($B931*Y$3+$C931*Y$4+$D931*Y$5)</f>
        <v>2.25</v>
      </c>
      <c r="I931" s="19">
        <f t="shared" si="116"/>
        <v>73.717164006997152</v>
      </c>
      <c r="J931" s="22">
        <f t="shared" si="117"/>
        <v>0.20184894420871186</v>
      </c>
      <c r="K931" s="22">
        <f t="shared" si="118"/>
        <v>0.54985096912751286</v>
      </c>
      <c r="L931" s="22">
        <f t="shared" si="119"/>
        <v>0.11959551746116788</v>
      </c>
      <c r="M931" s="22">
        <f t="shared" si="120"/>
        <v>0.12870456920260742</v>
      </c>
      <c r="N931" s="23">
        <f>SUM((J931-AandeelFiets)^2,(K931-AandeelAuto)^2,(L931-AandeelBus)^2,(M931-AandeelTrein)^2)</f>
        <v>1.993945052329197E-3</v>
      </c>
      <c r="O931" s="58" t="str">
        <f>IF($N931=LeastSquares,B931,"")</f>
        <v/>
      </c>
      <c r="P931" s="58" t="str">
        <f>IF($N931=LeastSquares,C931,"")</f>
        <v/>
      </c>
      <c r="Q931" s="58" t="str">
        <f>IF($N931=LeastSquares,D931,"")</f>
        <v/>
      </c>
    </row>
    <row r="932" spans="1:17" x14ac:dyDescent="0.25">
      <c r="A932">
        <v>930</v>
      </c>
      <c r="B932" s="51">
        <f t="shared" si="113"/>
        <v>9</v>
      </c>
      <c r="C932" s="51">
        <f t="shared" si="114"/>
        <v>3</v>
      </c>
      <c r="D932" s="51">
        <f t="shared" si="115"/>
        <v>0</v>
      </c>
      <c r="E932" s="14">
        <f>Alfa*($B932*V$3+$C932*V$4+$D932*V$5)</f>
        <v>2.6999999999999997</v>
      </c>
      <c r="F932" s="14">
        <f>Alfa*($B932*W$3+$C932*W$4+$D932*W$5)</f>
        <v>1.3021276595744682</v>
      </c>
      <c r="G932" s="14">
        <f>Alfa*($B932*X$3+$C932*X$4+$D932*X$5)</f>
        <v>1.1565957446808512</v>
      </c>
      <c r="H932" s="14">
        <f>Alfa*($B932*Y$3+$C932*Y$4+$D932*Y$5)</f>
        <v>0.53999999999999992</v>
      </c>
      <c r="I932" s="19">
        <f t="shared" si="116"/>
        <v>23.451942971922815</v>
      </c>
      <c r="J932" s="22">
        <f t="shared" si="117"/>
        <v>0.63447756728247096</v>
      </c>
      <c r="K932" s="22">
        <f t="shared" si="118"/>
        <v>0.15679349030635423</v>
      </c>
      <c r="L932" s="22">
        <f t="shared" si="119"/>
        <v>0.13555774016838826</v>
      </c>
      <c r="M932" s="22">
        <f t="shared" si="120"/>
        <v>7.3171202242786434E-2</v>
      </c>
      <c r="N932" s="23">
        <f>SUM((J932-AandeelFiets)^2,(K932-AandeelAuto)^2,(L932-AandeelBus)^2,(M932-AandeelTrein)^2)</f>
        <v>0.37813205317321158</v>
      </c>
      <c r="O932" s="58" t="str">
        <f>IF($N932=LeastSquares,B932,"")</f>
        <v/>
      </c>
      <c r="P932" s="58" t="str">
        <f>IF($N932=LeastSquares,C932,"")</f>
        <v/>
      </c>
      <c r="Q932" s="58" t="str">
        <f>IF($N932=LeastSquares,D932,"")</f>
        <v/>
      </c>
    </row>
    <row r="933" spans="1:17" x14ac:dyDescent="0.25">
      <c r="A933">
        <v>931</v>
      </c>
      <c r="B933" s="51">
        <f t="shared" si="113"/>
        <v>9</v>
      </c>
      <c r="C933" s="51">
        <f t="shared" si="114"/>
        <v>3</v>
      </c>
      <c r="D933" s="51">
        <f t="shared" si="115"/>
        <v>1</v>
      </c>
      <c r="E933" s="14">
        <f>Alfa*($B933*V$3+$C933*V$4+$D933*V$5)</f>
        <v>2.6999999999999997</v>
      </c>
      <c r="F933" s="14">
        <f>Alfa*($B933*W$3+$C933*W$4+$D933*W$5)</f>
        <v>1.6021276595744682</v>
      </c>
      <c r="G933" s="14">
        <f>Alfa*($B933*X$3+$C933*X$4+$D933*X$5)</f>
        <v>1.2765957446808514</v>
      </c>
      <c r="H933" s="14">
        <f>Alfa*($B933*Y$3+$C933*Y$4+$D933*Y$5)</f>
        <v>0.75</v>
      </c>
      <c r="I933" s="19">
        <f t="shared" si="116"/>
        <v>25.544730414395197</v>
      </c>
      <c r="J933" s="22">
        <f t="shared" si="117"/>
        <v>0.5824971132397494</v>
      </c>
      <c r="K933" s="22">
        <f t="shared" si="118"/>
        <v>0.19430943015324595</v>
      </c>
      <c r="L933" s="22">
        <f t="shared" si="119"/>
        <v>0.14031922061899496</v>
      </c>
      <c r="M933" s="22">
        <f t="shared" si="120"/>
        <v>8.2874235988009637E-2</v>
      </c>
      <c r="N933" s="23">
        <f>SUM((J933-AandeelFiets)^2,(K933-AandeelAuto)^2,(L933-AandeelBus)^2,(M933-AandeelTrein)^2)</f>
        <v>0.30303090411003181</v>
      </c>
      <c r="O933" s="58" t="str">
        <f>IF($N933=LeastSquares,B933,"")</f>
        <v/>
      </c>
      <c r="P933" s="58" t="str">
        <f>IF($N933=LeastSquares,C933,"")</f>
        <v/>
      </c>
      <c r="Q933" s="58" t="str">
        <f>IF($N933=LeastSquares,D933,"")</f>
        <v/>
      </c>
    </row>
    <row r="934" spans="1:17" x14ac:dyDescent="0.25">
      <c r="A934">
        <v>932</v>
      </c>
      <c r="B934" s="51">
        <f t="shared" si="113"/>
        <v>9</v>
      </c>
      <c r="C934" s="51">
        <f t="shared" si="114"/>
        <v>3</v>
      </c>
      <c r="D934" s="51">
        <f t="shared" si="115"/>
        <v>2</v>
      </c>
      <c r="E934" s="14">
        <f>Alfa*($B934*V$3+$C934*V$4+$D934*V$5)</f>
        <v>2.6999999999999997</v>
      </c>
      <c r="F934" s="14">
        <f>Alfa*($B934*W$3+$C934*W$4+$D934*W$5)</f>
        <v>1.9021276595744681</v>
      </c>
      <c r="G934" s="14">
        <f>Alfa*($B934*X$3+$C934*X$4+$D934*X$5)</f>
        <v>1.396595744680851</v>
      </c>
      <c r="H934" s="14">
        <f>Alfa*($B934*Y$3+$C934*Y$4+$D934*Y$5)</f>
        <v>0.95999999999999985</v>
      </c>
      <c r="I934" s="19">
        <f t="shared" si="116"/>
        <v>28.232981593852809</v>
      </c>
      <c r="J934" s="22">
        <f t="shared" si="117"/>
        <v>0.52703366363942961</v>
      </c>
      <c r="K934" s="22">
        <f t="shared" si="118"/>
        <v>0.23731588076784316</v>
      </c>
      <c r="L934" s="22">
        <f t="shared" si="119"/>
        <v>0.14314529581209101</v>
      </c>
      <c r="M934" s="22">
        <f t="shared" si="120"/>
        <v>9.2505159780636281E-2</v>
      </c>
      <c r="N934" s="23">
        <f>SUM((J934-AandeelFiets)^2,(K934-AandeelAuto)^2,(L934-AandeelBus)^2,(M934-AandeelTrein)^2)</f>
        <v>0.23033565356624966</v>
      </c>
      <c r="O934" s="58" t="str">
        <f>IF($N934=LeastSquares,B934,"")</f>
        <v/>
      </c>
      <c r="P934" s="58" t="str">
        <f>IF($N934=LeastSquares,C934,"")</f>
        <v/>
      </c>
      <c r="Q934" s="58" t="str">
        <f>IF($N934=LeastSquares,D934,"")</f>
        <v/>
      </c>
    </row>
    <row r="935" spans="1:17" x14ac:dyDescent="0.25">
      <c r="A935">
        <v>933</v>
      </c>
      <c r="B935" s="51">
        <f t="shared" si="113"/>
        <v>9</v>
      </c>
      <c r="C935" s="51">
        <f t="shared" si="114"/>
        <v>3</v>
      </c>
      <c r="D935" s="51">
        <f t="shared" si="115"/>
        <v>3</v>
      </c>
      <c r="E935" s="14">
        <f>Alfa*($B935*V$3+$C935*V$4+$D935*V$5)</f>
        <v>2.6999999999999997</v>
      </c>
      <c r="F935" s="14">
        <f>Alfa*($B935*W$3+$C935*W$4+$D935*W$5)</f>
        <v>2.2021276595744683</v>
      </c>
      <c r="G935" s="14">
        <f>Alfa*($B935*X$3+$C935*X$4+$D935*X$5)</f>
        <v>1.5165957446808511</v>
      </c>
      <c r="H935" s="14">
        <f>Alfa*($B935*Y$3+$C935*Y$4+$D935*Y$5)</f>
        <v>1.1699999999999997</v>
      </c>
      <c r="I935" s="19">
        <f t="shared" si="116"/>
        <v>31.702647098356156</v>
      </c>
      <c r="J935" s="22">
        <f t="shared" si="117"/>
        <v>0.46935297480709026</v>
      </c>
      <c r="K935" s="22">
        <f t="shared" si="118"/>
        <v>0.28528330994184792</v>
      </c>
      <c r="L935" s="22">
        <f t="shared" si="119"/>
        <v>0.14373205564445557</v>
      </c>
      <c r="M935" s="22">
        <f t="shared" si="120"/>
        <v>0.10163165960660635</v>
      </c>
      <c r="N935" s="23">
        <f>SUM((J935-AandeelFiets)^2,(K935-AandeelAuto)^2,(L935-AandeelBus)^2,(M935-AandeelTrein)^2)</f>
        <v>0.16365720314658877</v>
      </c>
      <c r="O935" s="58" t="str">
        <f>IF($N935=LeastSquares,B935,"")</f>
        <v/>
      </c>
      <c r="P935" s="58" t="str">
        <f>IF($N935=LeastSquares,C935,"")</f>
        <v/>
      </c>
      <c r="Q935" s="58" t="str">
        <f>IF($N935=LeastSquares,D935,"")</f>
        <v/>
      </c>
    </row>
    <row r="936" spans="1:17" x14ac:dyDescent="0.25">
      <c r="A936">
        <v>934</v>
      </c>
      <c r="B936" s="51">
        <f t="shared" si="113"/>
        <v>9</v>
      </c>
      <c r="C936" s="51">
        <f t="shared" si="114"/>
        <v>3</v>
      </c>
      <c r="D936" s="51">
        <f t="shared" si="115"/>
        <v>4</v>
      </c>
      <c r="E936" s="14">
        <f>Alfa*($B936*V$3+$C936*V$4+$D936*V$5)</f>
        <v>2.6999999999999997</v>
      </c>
      <c r="F936" s="14">
        <f>Alfa*($B936*W$3+$C936*W$4+$D936*W$5)</f>
        <v>2.5021276595744681</v>
      </c>
      <c r="G936" s="14">
        <f>Alfa*($B936*X$3+$C936*X$4+$D936*X$5)</f>
        <v>1.6365957446808512</v>
      </c>
      <c r="H936" s="14">
        <f>Alfa*($B936*Y$3+$C936*Y$4+$D936*Y$5)</f>
        <v>1.38</v>
      </c>
      <c r="I936" s="19">
        <f t="shared" si="116"/>
        <v>36.20072494388063</v>
      </c>
      <c r="J936" s="22">
        <f t="shared" si="117"/>
        <v>0.41103408144283859</v>
      </c>
      <c r="K936" s="22">
        <f t="shared" si="118"/>
        <v>0.33724301858024697</v>
      </c>
      <c r="L936" s="22">
        <f t="shared" si="119"/>
        <v>0.14192118651242575</v>
      </c>
      <c r="M936" s="22">
        <f t="shared" si="120"/>
        <v>0.10980171346448865</v>
      </c>
      <c r="N936" s="23">
        <f>SUM((J936-AandeelFiets)^2,(K936-AandeelAuto)^2,(L936-AandeelBus)^2,(M936-AandeelTrein)^2)</f>
        <v>0.10636336794905195</v>
      </c>
      <c r="O936" s="58" t="str">
        <f>IF($N936=LeastSquares,B936,"")</f>
        <v/>
      </c>
      <c r="P936" s="58" t="str">
        <f>IF($N936=LeastSquares,C936,"")</f>
        <v/>
      </c>
      <c r="Q936" s="58" t="str">
        <f>IF($N936=LeastSquares,D936,"")</f>
        <v/>
      </c>
    </row>
    <row r="937" spans="1:17" x14ac:dyDescent="0.25">
      <c r="A937">
        <v>935</v>
      </c>
      <c r="B937" s="51">
        <f t="shared" si="113"/>
        <v>9</v>
      </c>
      <c r="C937" s="51">
        <f t="shared" si="114"/>
        <v>3</v>
      </c>
      <c r="D937" s="51">
        <f t="shared" si="115"/>
        <v>5</v>
      </c>
      <c r="E937" s="14">
        <f>Alfa*($B937*V$3+$C937*V$4+$D937*V$5)</f>
        <v>2.6999999999999997</v>
      </c>
      <c r="F937" s="14">
        <f>Alfa*($B937*W$3+$C937*W$4+$D937*W$5)</f>
        <v>2.802127659574468</v>
      </c>
      <c r="G937" s="14">
        <f>Alfa*($B937*X$3+$C937*X$4+$D937*X$5)</f>
        <v>1.7565957446808511</v>
      </c>
      <c r="H937" s="14">
        <f>Alfa*($B937*Y$3+$C937*Y$4+$D937*Y$5)</f>
        <v>1.5899999999999999</v>
      </c>
      <c r="I937" s="19">
        <f t="shared" si="116"/>
        <v>42.055837298121141</v>
      </c>
      <c r="J937" s="22">
        <f t="shared" si="117"/>
        <v>0.35380895211751229</v>
      </c>
      <c r="K937" s="22">
        <f t="shared" si="118"/>
        <v>0.39185220621734768</v>
      </c>
      <c r="L937" s="22">
        <f t="shared" si="119"/>
        <v>0.13773793098619136</v>
      </c>
      <c r="M937" s="22">
        <f t="shared" si="120"/>
        <v>0.11660091067894868</v>
      </c>
      <c r="N937" s="23">
        <f>SUM((J937-AandeelFiets)^2,(K937-AandeelAuto)^2,(L937-AandeelBus)^2,(M937-AandeelTrein)^2)</f>
        <v>6.0994570706425742E-2</v>
      </c>
      <c r="O937" s="58" t="str">
        <f>IF($N937=LeastSquares,B937,"")</f>
        <v/>
      </c>
      <c r="P937" s="58" t="str">
        <f>IF($N937=LeastSquares,C937,"")</f>
        <v/>
      </c>
      <c r="Q937" s="58" t="str">
        <f>IF($N937=LeastSquares,D937,"")</f>
        <v/>
      </c>
    </row>
    <row r="938" spans="1:17" x14ac:dyDescent="0.25">
      <c r="A938">
        <v>936</v>
      </c>
      <c r="B938" s="51">
        <f t="shared" si="113"/>
        <v>9</v>
      </c>
      <c r="C938" s="51">
        <f t="shared" si="114"/>
        <v>3</v>
      </c>
      <c r="D938" s="51">
        <f t="shared" si="115"/>
        <v>6</v>
      </c>
      <c r="E938" s="14">
        <f>Alfa*($B938*V$3+$C938*V$4+$D938*V$5)</f>
        <v>2.6999999999999997</v>
      </c>
      <c r="F938" s="14">
        <f>Alfa*($B938*W$3+$C938*W$4+$D938*W$5)</f>
        <v>3.1021276595744682</v>
      </c>
      <c r="G938" s="14">
        <f>Alfa*($B938*X$3+$C938*X$4+$D938*X$5)</f>
        <v>1.8765957446808512</v>
      </c>
      <c r="H938" s="14">
        <f>Alfa*($B938*Y$3+$C938*Y$4+$D938*Y$5)</f>
        <v>1.7999999999999996</v>
      </c>
      <c r="I938" s="19">
        <f t="shared" si="116"/>
        <v>49.705843423786924</v>
      </c>
      <c r="J938" s="22">
        <f t="shared" si="117"/>
        <v>0.29935578394696499</v>
      </c>
      <c r="K938" s="22">
        <f t="shared" si="118"/>
        <v>0.44753754715227523</v>
      </c>
      <c r="L938" s="22">
        <f t="shared" si="119"/>
        <v>0.13139768968006196</v>
      </c>
      <c r="M938" s="22">
        <f t="shared" si="120"/>
        <v>0.12170897922069786</v>
      </c>
      <c r="N938" s="23">
        <f>SUM((J938-AandeelFiets)^2,(K938-AandeelAuto)^2,(L938-AandeelBus)^2,(M938-AandeelTrein)^2)</f>
        <v>2.8827582686470048E-2</v>
      </c>
      <c r="O938" s="58" t="str">
        <f>IF($N938=LeastSquares,B938,"")</f>
        <v/>
      </c>
      <c r="P938" s="58" t="str">
        <f>IF($N938=LeastSquares,C938,"")</f>
        <v/>
      </c>
      <c r="Q938" s="58" t="str">
        <f>IF($N938=LeastSquares,D938,"")</f>
        <v/>
      </c>
    </row>
    <row r="939" spans="1:17" x14ac:dyDescent="0.25">
      <c r="A939">
        <v>937</v>
      </c>
      <c r="B939" s="51">
        <f t="shared" si="113"/>
        <v>9</v>
      </c>
      <c r="C939" s="51">
        <f t="shared" si="114"/>
        <v>3</v>
      </c>
      <c r="D939" s="51">
        <f t="shared" si="115"/>
        <v>7</v>
      </c>
      <c r="E939" s="14">
        <f>Alfa*($B939*V$3+$C939*V$4+$D939*V$5)</f>
        <v>2.6999999999999997</v>
      </c>
      <c r="F939" s="14">
        <f>Alfa*($B939*W$3+$C939*W$4+$D939*W$5)</f>
        <v>3.4021276595744681</v>
      </c>
      <c r="G939" s="14">
        <f>Alfa*($B939*X$3+$C939*X$4+$D939*X$5)</f>
        <v>1.9965957446808511</v>
      </c>
      <c r="H939" s="14">
        <f>Alfa*($B939*Y$3+$C939*Y$4+$D939*Y$5)</f>
        <v>2.0099999999999998</v>
      </c>
      <c r="I939" s="19">
        <f t="shared" si="116"/>
        <v>59.73491502741777</v>
      </c>
      <c r="J939" s="22">
        <f t="shared" si="117"/>
        <v>0.24909605576643359</v>
      </c>
      <c r="K939" s="22">
        <f t="shared" si="118"/>
        <v>0.50268626495690305</v>
      </c>
      <c r="L939" s="22">
        <f t="shared" si="119"/>
        <v>0.12327705880547662</v>
      </c>
      <c r="M939" s="22">
        <f t="shared" si="120"/>
        <v>0.12494062047118673</v>
      </c>
      <c r="N939" s="23">
        <f>SUM((J939-AandeelFiets)^2,(K939-AandeelAuto)^2,(L939-AandeelBus)^2,(M939-AandeelTrein)^2)</f>
        <v>9.7346747688950713E-3</v>
      </c>
      <c r="O939" s="58" t="str">
        <f>IF($N939=LeastSquares,B939,"")</f>
        <v/>
      </c>
      <c r="P939" s="58" t="str">
        <f>IF($N939=LeastSquares,C939,"")</f>
        <v/>
      </c>
      <c r="Q939" s="58" t="str">
        <f>IF($N939=LeastSquares,D939,"")</f>
        <v/>
      </c>
    </row>
    <row r="940" spans="1:17" x14ac:dyDescent="0.25">
      <c r="A940">
        <v>938</v>
      </c>
      <c r="B940" s="51">
        <f t="shared" si="113"/>
        <v>9</v>
      </c>
      <c r="C940" s="51">
        <f t="shared" si="114"/>
        <v>3</v>
      </c>
      <c r="D940" s="51">
        <f t="shared" si="115"/>
        <v>8</v>
      </c>
      <c r="E940" s="14">
        <f>Alfa*($B940*V$3+$C940*V$4+$D940*V$5)</f>
        <v>2.6999999999999997</v>
      </c>
      <c r="F940" s="14">
        <f>Alfa*($B940*W$3+$C940*W$4+$D940*W$5)</f>
        <v>3.7021276595744679</v>
      </c>
      <c r="G940" s="14">
        <f>Alfa*($B940*X$3+$C940*X$4+$D940*X$5)</f>
        <v>2.116595744680851</v>
      </c>
      <c r="H940" s="14">
        <f>Alfa*($B940*Y$3+$C940*Y$4+$D940*Y$5)</f>
        <v>2.2199999999999998</v>
      </c>
      <c r="I940" s="19">
        <f t="shared" si="116"/>
        <v>72.923341049767572</v>
      </c>
      <c r="J940" s="22">
        <f t="shared" si="117"/>
        <v>0.20404621497961736</v>
      </c>
      <c r="K940" s="22">
        <f t="shared" si="118"/>
        <v>0.55583649195278317</v>
      </c>
      <c r="L940" s="22">
        <f t="shared" si="119"/>
        <v>0.11385688407730689</v>
      </c>
      <c r="M940" s="22">
        <f t="shared" si="120"/>
        <v>0.12626040899029262</v>
      </c>
      <c r="N940" s="23">
        <f>SUM((J940-AandeelFiets)^2,(K940-AandeelAuto)^2,(L940-AandeelBus)^2,(M940-AandeelTrein)^2)</f>
        <v>2.3693072674951902E-3</v>
      </c>
      <c r="O940" s="58" t="str">
        <f>IF($N940=LeastSquares,B940,"")</f>
        <v/>
      </c>
      <c r="P940" s="58" t="str">
        <f>IF($N940=LeastSquares,C940,"")</f>
        <v/>
      </c>
      <c r="Q940" s="58" t="str">
        <f>IF($N940=LeastSquares,D940,"")</f>
        <v/>
      </c>
    </row>
    <row r="941" spans="1:17" x14ac:dyDescent="0.25">
      <c r="A941">
        <v>939</v>
      </c>
      <c r="B941" s="51">
        <f t="shared" si="113"/>
        <v>9</v>
      </c>
      <c r="C941" s="51">
        <f t="shared" si="114"/>
        <v>3</v>
      </c>
      <c r="D941" s="51">
        <f t="shared" si="115"/>
        <v>9</v>
      </c>
      <c r="E941" s="14">
        <f>Alfa*($B941*V$3+$C941*V$4+$D941*V$5)</f>
        <v>2.6999999999999997</v>
      </c>
      <c r="F941" s="14">
        <f>Alfa*($B941*W$3+$C941*W$4+$D941*W$5)</f>
        <v>4.0021276595744677</v>
      </c>
      <c r="G941" s="14">
        <f>Alfa*($B941*X$3+$C941*X$4+$D941*X$5)</f>
        <v>2.2365957446808511</v>
      </c>
      <c r="H941" s="14">
        <f>Alfa*($B941*Y$3+$C941*Y$4+$D941*Y$5)</f>
        <v>2.4299999999999997</v>
      </c>
      <c r="I941" s="19">
        <f t="shared" si="116"/>
        <v>90.314462140697998</v>
      </c>
      <c r="J941" s="22">
        <f t="shared" si="117"/>
        <v>0.16475469567312678</v>
      </c>
      <c r="K941" s="22">
        <f t="shared" si="118"/>
        <v>0.60582146736821452</v>
      </c>
      <c r="L941" s="22">
        <f t="shared" si="119"/>
        <v>0.1036534806860851</v>
      </c>
      <c r="M941" s="22">
        <f t="shared" si="120"/>
        <v>0.12577035627257366</v>
      </c>
      <c r="N941" s="23">
        <f>SUM((J941-AandeelFiets)^2,(K941-AandeelAuto)^2,(L941-AandeelBus)^2,(M941-AandeelTrein)^2)</f>
        <v>4.5824266400088728E-3</v>
      </c>
      <c r="O941" s="58" t="str">
        <f>IF($N941=LeastSquares,B941,"")</f>
        <v/>
      </c>
      <c r="P941" s="58" t="str">
        <f>IF($N941=LeastSquares,C941,"")</f>
        <v/>
      </c>
      <c r="Q941" s="58" t="str">
        <f>IF($N941=LeastSquares,D941,"")</f>
        <v/>
      </c>
    </row>
    <row r="942" spans="1:17" x14ac:dyDescent="0.25">
      <c r="A942">
        <v>940</v>
      </c>
      <c r="B942" s="51">
        <f t="shared" si="113"/>
        <v>9</v>
      </c>
      <c r="C942" s="51">
        <f t="shared" si="114"/>
        <v>4</v>
      </c>
      <c r="D942" s="51">
        <f t="shared" si="115"/>
        <v>0</v>
      </c>
      <c r="E942" s="14">
        <f>Alfa*($B942*V$3+$C942*V$4+$D942*V$5)</f>
        <v>2.6999999999999997</v>
      </c>
      <c r="F942" s="14">
        <f>Alfa*($B942*W$3+$C942*W$4+$D942*W$5)</f>
        <v>1.6021276595744682</v>
      </c>
      <c r="G942" s="14">
        <f>Alfa*($B942*X$3+$C942*X$4+$D942*X$5)</f>
        <v>1.2165957446808513</v>
      </c>
      <c r="H942" s="14">
        <f>Alfa*($B942*Y$3+$C942*Y$4+$D942*Y$5)</f>
        <v>0.72</v>
      </c>
      <c r="I942" s="19">
        <f t="shared" si="116"/>
        <v>25.273423432247412</v>
      </c>
      <c r="J942" s="22">
        <f t="shared" si="117"/>
        <v>0.58875014557335992</v>
      </c>
      <c r="K942" s="22">
        <f t="shared" si="118"/>
        <v>0.19639531714196581</v>
      </c>
      <c r="L942" s="22">
        <f t="shared" si="119"/>
        <v>0.13356625371868339</v>
      </c>
      <c r="M942" s="22">
        <f t="shared" si="120"/>
        <v>8.1288283565990938E-2</v>
      </c>
      <c r="N942" s="23">
        <f>SUM((J942-AandeelFiets)^2,(K942-AandeelAuto)^2,(L942-AandeelBus)^2,(M942-AandeelTrein)^2)</f>
        <v>0.30676753370078863</v>
      </c>
      <c r="O942" s="58" t="str">
        <f>IF($N942=LeastSquares,B942,"")</f>
        <v/>
      </c>
      <c r="P942" s="58" t="str">
        <f>IF($N942=LeastSquares,C942,"")</f>
        <v/>
      </c>
      <c r="Q942" s="58" t="str">
        <f>IF($N942=LeastSquares,D942,"")</f>
        <v/>
      </c>
    </row>
    <row r="943" spans="1:17" x14ac:dyDescent="0.25">
      <c r="A943">
        <v>941</v>
      </c>
      <c r="B943" s="51">
        <f t="shared" si="113"/>
        <v>9</v>
      </c>
      <c r="C943" s="51">
        <f t="shared" si="114"/>
        <v>4</v>
      </c>
      <c r="D943" s="51">
        <f t="shared" si="115"/>
        <v>1</v>
      </c>
      <c r="E943" s="14">
        <f>Alfa*($B943*V$3+$C943*V$4+$D943*V$5)</f>
        <v>2.6999999999999997</v>
      </c>
      <c r="F943" s="14">
        <f>Alfa*($B943*W$3+$C943*W$4+$D943*W$5)</f>
        <v>1.9021276595744681</v>
      </c>
      <c r="G943" s="14">
        <f>Alfa*($B943*X$3+$C943*X$4+$D943*X$5)</f>
        <v>1.3365957446808514</v>
      </c>
      <c r="H943" s="14">
        <f>Alfa*($B943*Y$3+$C943*Y$4+$D943*Y$5)</f>
        <v>0.92999999999999983</v>
      </c>
      <c r="I943" s="19">
        <f t="shared" si="116"/>
        <v>27.920440406607607</v>
      </c>
      <c r="J943" s="22">
        <f t="shared" si="117"/>
        <v>0.53293327426709991</v>
      </c>
      <c r="K943" s="22">
        <f t="shared" si="118"/>
        <v>0.23997239284455699</v>
      </c>
      <c r="L943" s="22">
        <f t="shared" si="119"/>
        <v>0.13631821543791645</v>
      </c>
      <c r="M943" s="22">
        <f t="shared" si="120"/>
        <v>9.0776117450426796E-2</v>
      </c>
      <c r="N943" s="23">
        <f>SUM((J943-AandeelFiets)^2,(K943-AandeelAuto)^2,(L943-AandeelBus)^2,(M943-AandeelTrein)^2)</f>
        <v>0.23289590883908304</v>
      </c>
      <c r="O943" s="58" t="str">
        <f>IF($N943=LeastSquares,B943,"")</f>
        <v/>
      </c>
      <c r="P943" s="58" t="str">
        <f>IF($N943=LeastSquares,C943,"")</f>
        <v/>
      </c>
      <c r="Q943" s="58" t="str">
        <f>IF($N943=LeastSquares,D943,"")</f>
        <v/>
      </c>
    </row>
    <row r="944" spans="1:17" x14ac:dyDescent="0.25">
      <c r="A944">
        <v>942</v>
      </c>
      <c r="B944" s="51">
        <f t="shared" si="113"/>
        <v>9</v>
      </c>
      <c r="C944" s="51">
        <f t="shared" si="114"/>
        <v>4</v>
      </c>
      <c r="D944" s="51">
        <f t="shared" si="115"/>
        <v>2</v>
      </c>
      <c r="E944" s="14">
        <f>Alfa*($B944*V$3+$C944*V$4+$D944*V$5)</f>
        <v>2.6999999999999997</v>
      </c>
      <c r="F944" s="14">
        <f>Alfa*($B944*W$3+$C944*W$4+$D944*W$5)</f>
        <v>2.2021276595744683</v>
      </c>
      <c r="G944" s="14">
        <f>Alfa*($B944*X$3+$C944*X$4+$D944*X$5)</f>
        <v>1.4565957446808511</v>
      </c>
      <c r="H944" s="14">
        <f>Alfa*($B944*Y$3+$C944*Y$4+$D944*Y$5)</f>
        <v>1.1399999999999999</v>
      </c>
      <c r="I944" s="19">
        <f t="shared" si="116"/>
        <v>31.342062053408327</v>
      </c>
      <c r="J944" s="22">
        <f t="shared" si="117"/>
        <v>0.47475280023111044</v>
      </c>
      <c r="K944" s="22">
        <f t="shared" si="118"/>
        <v>0.28856544546193441</v>
      </c>
      <c r="L944" s="22">
        <f t="shared" si="119"/>
        <v>0.13691906607482812</v>
      </c>
      <c r="M944" s="22">
        <f t="shared" si="120"/>
        <v>9.976268823212707E-2</v>
      </c>
      <c r="N944" s="23">
        <f>SUM((J944-AandeelFiets)^2,(K944-AandeelAuto)^2,(L944-AandeelBus)^2,(M944-AandeelTrein)^2)</f>
        <v>0.16513708408108421</v>
      </c>
      <c r="O944" s="58" t="str">
        <f>IF($N944=LeastSquares,B944,"")</f>
        <v/>
      </c>
      <c r="P944" s="58" t="str">
        <f>IF($N944=LeastSquares,C944,"")</f>
        <v/>
      </c>
      <c r="Q944" s="58" t="str">
        <f>IF($N944=LeastSquares,D944,"")</f>
        <v/>
      </c>
    </row>
    <row r="945" spans="1:17" x14ac:dyDescent="0.25">
      <c r="A945">
        <v>943</v>
      </c>
      <c r="B945" s="51">
        <f t="shared" si="113"/>
        <v>9</v>
      </c>
      <c r="C945" s="51">
        <f t="shared" si="114"/>
        <v>4</v>
      </c>
      <c r="D945" s="51">
        <f t="shared" si="115"/>
        <v>3</v>
      </c>
      <c r="E945" s="14">
        <f>Alfa*($B945*V$3+$C945*V$4+$D945*V$5)</f>
        <v>2.6999999999999997</v>
      </c>
      <c r="F945" s="14">
        <f>Alfa*($B945*W$3+$C945*W$4+$D945*W$5)</f>
        <v>2.5021276595744681</v>
      </c>
      <c r="G945" s="14">
        <f>Alfa*($B945*X$3+$C945*X$4+$D945*X$5)</f>
        <v>1.5765957446808512</v>
      </c>
      <c r="H945" s="14">
        <f>Alfa*($B945*Y$3+$C945*Y$4+$D945*Y$5)</f>
        <v>1.3499999999999999</v>
      </c>
      <c r="I945" s="19">
        <f t="shared" si="116"/>
        <v>35.784055412564996</v>
      </c>
      <c r="J945" s="22">
        <f t="shared" si="117"/>
        <v>0.4158201621733475</v>
      </c>
      <c r="K945" s="22">
        <f t="shared" si="118"/>
        <v>0.34116987619521588</v>
      </c>
      <c r="L945" s="22">
        <f t="shared" si="119"/>
        <v>0.1352126344078011</v>
      </c>
      <c r="M945" s="22">
        <f t="shared" si="120"/>
        <v>0.1077973272236355</v>
      </c>
      <c r="N945" s="23">
        <f>SUM((J945-AandeelFiets)^2,(K945-AandeelAuto)^2,(L945-AandeelBus)^2,(M945-AandeelTrein)^2)</f>
        <v>0.10699411602987395</v>
      </c>
      <c r="O945" s="58" t="str">
        <f>IF($N945=LeastSquares,B945,"")</f>
        <v/>
      </c>
      <c r="P945" s="58" t="str">
        <f>IF($N945=LeastSquares,C945,"")</f>
        <v/>
      </c>
      <c r="Q945" s="58" t="str">
        <f>IF($N945=LeastSquares,D945,"")</f>
        <v/>
      </c>
    </row>
    <row r="946" spans="1:17" x14ac:dyDescent="0.25">
      <c r="A946">
        <v>944</v>
      </c>
      <c r="B946" s="51">
        <f t="shared" si="113"/>
        <v>9</v>
      </c>
      <c r="C946" s="51">
        <f t="shared" si="114"/>
        <v>4</v>
      </c>
      <c r="D946" s="51">
        <f t="shared" si="115"/>
        <v>4</v>
      </c>
      <c r="E946" s="14">
        <f>Alfa*($B946*V$3+$C946*V$4+$D946*V$5)</f>
        <v>2.6999999999999997</v>
      </c>
      <c r="F946" s="14">
        <f>Alfa*($B946*W$3+$C946*W$4+$D946*W$5)</f>
        <v>2.802127659574468</v>
      </c>
      <c r="G946" s="14">
        <f>Alfa*($B946*X$3+$C946*X$4+$D946*X$5)</f>
        <v>1.6965957446808511</v>
      </c>
      <c r="H946" s="14">
        <f>Alfa*($B946*Y$3+$C946*Y$4+$D946*Y$5)</f>
        <v>1.5599999999999998</v>
      </c>
      <c r="I946" s="19">
        <f t="shared" si="116"/>
        <v>41.573569959500261</v>
      </c>
      <c r="J946" s="22">
        <f t="shared" si="117"/>
        <v>0.35791325448760408</v>
      </c>
      <c r="K946" s="22">
        <f t="shared" si="118"/>
        <v>0.39639782307943716</v>
      </c>
      <c r="L946" s="22">
        <f t="shared" si="119"/>
        <v>0.13122145548764347</v>
      </c>
      <c r="M946" s="22">
        <f t="shared" si="120"/>
        <v>0.1144674669453154</v>
      </c>
      <c r="N946" s="23">
        <f>SUM((J946-AandeelFiets)^2,(K946-AandeelAuto)^2,(L946-AandeelBus)^2,(M946-AandeelTrein)^2)</f>
        <v>6.1104152596496056E-2</v>
      </c>
      <c r="O946" s="58" t="str">
        <f>IF($N946=LeastSquares,B946,"")</f>
        <v/>
      </c>
      <c r="P946" s="58" t="str">
        <f>IF($N946=LeastSquares,C946,"")</f>
        <v/>
      </c>
      <c r="Q946" s="58" t="str">
        <f>IF($N946=LeastSquares,D946,"")</f>
        <v/>
      </c>
    </row>
    <row r="947" spans="1:17" x14ac:dyDescent="0.25">
      <c r="A947">
        <v>945</v>
      </c>
      <c r="B947" s="51">
        <f t="shared" si="113"/>
        <v>9</v>
      </c>
      <c r="C947" s="51">
        <f t="shared" si="114"/>
        <v>4</v>
      </c>
      <c r="D947" s="51">
        <f t="shared" si="115"/>
        <v>5</v>
      </c>
      <c r="E947" s="14">
        <f>Alfa*($B947*V$3+$C947*V$4+$D947*V$5)</f>
        <v>2.6999999999999997</v>
      </c>
      <c r="F947" s="14">
        <f>Alfa*($B947*W$3+$C947*W$4+$D947*W$5)</f>
        <v>3.1021276595744682</v>
      </c>
      <c r="G947" s="14">
        <f>Alfa*($B947*X$3+$C947*X$4+$D947*X$5)</f>
        <v>1.8165957446808512</v>
      </c>
      <c r="H947" s="14">
        <f>Alfa*($B947*Y$3+$C947*Y$4+$D947*Y$5)</f>
        <v>1.77</v>
      </c>
      <c r="I947" s="19">
        <f t="shared" si="116"/>
        <v>49.146699921344009</v>
      </c>
      <c r="J947" s="22">
        <f t="shared" si="117"/>
        <v>0.30276156382192171</v>
      </c>
      <c r="K947" s="22">
        <f t="shared" si="118"/>
        <v>0.45262919546212971</v>
      </c>
      <c r="L947" s="22">
        <f t="shared" si="119"/>
        <v>0.1251535423521011</v>
      </c>
      <c r="M947" s="22">
        <f t="shared" si="120"/>
        <v>0.11945569836384758</v>
      </c>
      <c r="N947" s="23">
        <f>SUM((J947-AandeelFiets)^2,(K947-AandeelAuto)^2,(L947-AandeelBus)^2,(M947-AandeelTrein)^2)</f>
        <v>2.8777105798732543E-2</v>
      </c>
      <c r="O947" s="58" t="str">
        <f>IF($N947=LeastSquares,B947,"")</f>
        <v/>
      </c>
      <c r="P947" s="58" t="str">
        <f>IF($N947=LeastSquares,C947,"")</f>
        <v/>
      </c>
      <c r="Q947" s="58" t="str">
        <f>IF($N947=LeastSquares,D947,"")</f>
        <v/>
      </c>
    </row>
    <row r="948" spans="1:17" x14ac:dyDescent="0.25">
      <c r="A948">
        <v>946</v>
      </c>
      <c r="B948" s="51">
        <f t="shared" si="113"/>
        <v>9</v>
      </c>
      <c r="C948" s="51">
        <f t="shared" si="114"/>
        <v>4</v>
      </c>
      <c r="D948" s="51">
        <f t="shared" si="115"/>
        <v>6</v>
      </c>
      <c r="E948" s="14">
        <f>Alfa*($B948*V$3+$C948*V$4+$D948*V$5)</f>
        <v>2.6999999999999997</v>
      </c>
      <c r="F948" s="14">
        <f>Alfa*($B948*W$3+$C948*W$4+$D948*W$5)</f>
        <v>3.4021276595744681</v>
      </c>
      <c r="G948" s="14">
        <f>Alfa*($B948*X$3+$C948*X$4+$D948*X$5)</f>
        <v>1.9365957446808513</v>
      </c>
      <c r="H948" s="14">
        <f>Alfa*($B948*Y$3+$C948*Y$4+$D948*Y$5)</f>
        <v>1.9799999999999998</v>
      </c>
      <c r="I948" s="19">
        <f t="shared" si="116"/>
        <v>59.08549791492181</v>
      </c>
      <c r="J948" s="22">
        <f t="shared" si="117"/>
        <v>0.25183390594928051</v>
      </c>
      <c r="K948" s="22">
        <f t="shared" si="118"/>
        <v>0.50821136120217392</v>
      </c>
      <c r="L948" s="22">
        <f t="shared" si="119"/>
        <v>0.11737401100052197</v>
      </c>
      <c r="M948" s="22">
        <f t="shared" si="120"/>
        <v>0.12258072184802363</v>
      </c>
      <c r="N948" s="23">
        <f>SUM((J948-AandeelFiets)^2,(K948-AandeelAuto)^2,(L948-AandeelBus)^2,(M948-AandeelTrein)^2)</f>
        <v>9.8501766911312152E-3</v>
      </c>
      <c r="O948" s="58" t="str">
        <f>IF($N948=LeastSquares,B948,"")</f>
        <v/>
      </c>
      <c r="P948" s="58" t="str">
        <f>IF($N948=LeastSquares,C948,"")</f>
        <v/>
      </c>
      <c r="Q948" s="58" t="str">
        <f>IF($N948=LeastSquares,D948,"")</f>
        <v/>
      </c>
    </row>
    <row r="949" spans="1:17" x14ac:dyDescent="0.25">
      <c r="A949">
        <v>947</v>
      </c>
      <c r="B949" s="51">
        <f t="shared" si="113"/>
        <v>9</v>
      </c>
      <c r="C949" s="51">
        <f t="shared" si="114"/>
        <v>4</v>
      </c>
      <c r="D949" s="51">
        <f t="shared" si="115"/>
        <v>7</v>
      </c>
      <c r="E949" s="14">
        <f>Alfa*($B949*V$3+$C949*V$4+$D949*V$5)</f>
        <v>2.6999999999999997</v>
      </c>
      <c r="F949" s="14">
        <f>Alfa*($B949*W$3+$C949*W$4+$D949*W$5)</f>
        <v>3.7021276595744679</v>
      </c>
      <c r="G949" s="14">
        <f>Alfa*($B949*X$3+$C949*X$4+$D949*X$5)</f>
        <v>2.0565957446808514</v>
      </c>
      <c r="H949" s="14">
        <f>Alfa*($B949*Y$3+$C949*Y$4+$D949*Y$5)</f>
        <v>2.1899999999999995</v>
      </c>
      <c r="I949" s="19">
        <f t="shared" si="116"/>
        <v>72.167704447755582</v>
      </c>
      <c r="J949" s="22">
        <f t="shared" si="117"/>
        <v>0.20618269402825087</v>
      </c>
      <c r="K949" s="22">
        <f t="shared" si="118"/>
        <v>0.56165641377609021</v>
      </c>
      <c r="L949" s="22">
        <f t="shared" si="119"/>
        <v>0.10834909600409212</v>
      </c>
      <c r="M949" s="22">
        <f t="shared" si="120"/>
        <v>0.12381179619156681</v>
      </c>
      <c r="N949" s="23">
        <f>SUM((J949-AandeelFiets)^2,(K949-AandeelAuto)^2,(L949-AandeelBus)^2,(M949-AandeelTrein)^2)</f>
        <v>2.8903889880640002E-3</v>
      </c>
      <c r="O949" s="58" t="str">
        <f>IF($N949=LeastSquares,B949,"")</f>
        <v/>
      </c>
      <c r="P949" s="58" t="str">
        <f>IF($N949=LeastSquares,C949,"")</f>
        <v/>
      </c>
      <c r="Q949" s="58" t="str">
        <f>IF($N949=LeastSquares,D949,"")</f>
        <v/>
      </c>
    </row>
    <row r="950" spans="1:17" x14ac:dyDescent="0.25">
      <c r="A950">
        <v>948</v>
      </c>
      <c r="B950" s="51">
        <f t="shared" si="113"/>
        <v>9</v>
      </c>
      <c r="C950" s="51">
        <f t="shared" si="114"/>
        <v>4</v>
      </c>
      <c r="D950" s="51">
        <f t="shared" si="115"/>
        <v>8</v>
      </c>
      <c r="E950" s="14">
        <f>Alfa*($B950*V$3+$C950*V$4+$D950*V$5)</f>
        <v>2.6999999999999997</v>
      </c>
      <c r="F950" s="14">
        <f>Alfa*($B950*W$3+$C950*W$4+$D950*W$5)</f>
        <v>4.0021276595744677</v>
      </c>
      <c r="G950" s="14">
        <f>Alfa*($B950*X$3+$C950*X$4+$D950*X$5)</f>
        <v>2.176595744680851</v>
      </c>
      <c r="H950" s="14">
        <f>Alfa*($B950*Y$3+$C950*Y$4+$D950*Y$5)</f>
        <v>2.4</v>
      </c>
      <c r="I950" s="19">
        <f t="shared" si="116"/>
        <v>89.433590459349745</v>
      </c>
      <c r="J950" s="22">
        <f t="shared" si="117"/>
        <v>0.1663774388174219</v>
      </c>
      <c r="K950" s="22">
        <f t="shared" si="118"/>
        <v>0.6117884756457147</v>
      </c>
      <c r="L950" s="22">
        <f t="shared" si="119"/>
        <v>9.8578647350559531E-2</v>
      </c>
      <c r="M950" s="22">
        <f t="shared" si="120"/>
        <v>0.12325543818630391</v>
      </c>
      <c r="N950" s="23">
        <f>SUM((J950-AandeelFiets)^2,(K950-AandeelAuto)^2,(L950-AandeelBus)^2,(M950-AandeelTrein)^2)</f>
        <v>5.639975844354812E-3</v>
      </c>
      <c r="O950" s="58" t="str">
        <f>IF($N950=LeastSquares,B950,"")</f>
        <v/>
      </c>
      <c r="P950" s="58" t="str">
        <f>IF($N950=LeastSquares,C950,"")</f>
        <v/>
      </c>
      <c r="Q950" s="58" t="str">
        <f>IF($N950=LeastSquares,D950,"")</f>
        <v/>
      </c>
    </row>
    <row r="951" spans="1:17" x14ac:dyDescent="0.25">
      <c r="A951">
        <v>949</v>
      </c>
      <c r="B951" s="51">
        <f t="shared" si="113"/>
        <v>9</v>
      </c>
      <c r="C951" s="51">
        <f t="shared" si="114"/>
        <v>4</v>
      </c>
      <c r="D951" s="51">
        <f t="shared" si="115"/>
        <v>9</v>
      </c>
      <c r="E951" s="14">
        <f>Alfa*($B951*V$3+$C951*V$4+$D951*V$5)</f>
        <v>2.6999999999999997</v>
      </c>
      <c r="F951" s="14">
        <f>Alfa*($B951*W$3+$C951*W$4+$D951*W$5)</f>
        <v>4.3021276595744684</v>
      </c>
      <c r="G951" s="14">
        <f>Alfa*($B951*X$3+$C951*X$4+$D951*X$5)</f>
        <v>2.2965957446808511</v>
      </c>
      <c r="H951" s="14">
        <f>Alfa*($B951*Y$3+$C951*Y$4+$D951*Y$5)</f>
        <v>2.61</v>
      </c>
      <c r="I951" s="19">
        <f t="shared" si="116"/>
        <v>112.27583680425492</v>
      </c>
      <c r="J951" s="22">
        <f t="shared" si="117"/>
        <v>0.1325283529243661</v>
      </c>
      <c r="K951" s="22">
        <f t="shared" si="118"/>
        <v>0.65781534842204481</v>
      </c>
      <c r="L951" s="22">
        <f t="shared" si="119"/>
        <v>8.8534503983379503E-2</v>
      </c>
      <c r="M951" s="22">
        <f t="shared" si="120"/>
        <v>0.12112179467020957</v>
      </c>
      <c r="N951" s="23">
        <f>SUM((J951-AandeelFiets)^2,(K951-AandeelAuto)^2,(L951-AandeelBus)^2,(M951-AandeelTrein)^2)</f>
        <v>1.5529865979165072E-2</v>
      </c>
      <c r="O951" s="58" t="str">
        <f>IF($N951=LeastSquares,B951,"")</f>
        <v/>
      </c>
      <c r="P951" s="58" t="str">
        <f>IF($N951=LeastSquares,C951,"")</f>
        <v/>
      </c>
      <c r="Q951" s="58" t="str">
        <f>IF($N951=LeastSquares,D951,"")</f>
        <v/>
      </c>
    </row>
    <row r="952" spans="1:17" x14ac:dyDescent="0.25">
      <c r="A952">
        <v>950</v>
      </c>
      <c r="B952" s="51">
        <f t="shared" si="113"/>
        <v>9</v>
      </c>
      <c r="C952" s="51">
        <f t="shared" si="114"/>
        <v>5</v>
      </c>
      <c r="D952" s="51">
        <f t="shared" si="115"/>
        <v>0</v>
      </c>
      <c r="E952" s="14">
        <f>Alfa*($B952*V$3+$C952*V$4+$D952*V$5)</f>
        <v>2.6999999999999997</v>
      </c>
      <c r="F952" s="14">
        <f>Alfa*($B952*W$3+$C952*W$4+$D952*W$5)</f>
        <v>1.9021276595744681</v>
      </c>
      <c r="G952" s="14">
        <f>Alfa*($B952*X$3+$C952*X$4+$D952*X$5)</f>
        <v>1.2765957446808509</v>
      </c>
      <c r="H952" s="14">
        <f>Alfa*($B952*Y$3+$C952*Y$4+$D952*Y$5)</f>
        <v>0.89999999999999991</v>
      </c>
      <c r="I952" s="19">
        <f t="shared" si="116"/>
        <v>27.623886392347529</v>
      </c>
      <c r="J952" s="22">
        <f t="shared" si="117"/>
        <v>0.53865453664024865</v>
      </c>
      <c r="K952" s="22">
        <f t="shared" si="118"/>
        <v>0.24254859719896543</v>
      </c>
      <c r="L952" s="22">
        <f t="shared" si="119"/>
        <v>0.12975787011863896</v>
      </c>
      <c r="M952" s="22">
        <f t="shared" si="120"/>
        <v>8.9038996042146976E-2</v>
      </c>
      <c r="N952" s="23">
        <f>SUM((J952-AandeelFiets)^2,(K952-AandeelAuto)^2,(L952-AandeelBus)^2,(M952-AandeelTrein)^2)</f>
        <v>0.23556321258171906</v>
      </c>
      <c r="O952" s="58" t="str">
        <f>IF($N952=LeastSquares,B952,"")</f>
        <v/>
      </c>
      <c r="P952" s="58" t="str">
        <f>IF($N952=LeastSquares,C952,"")</f>
        <v/>
      </c>
      <c r="Q952" s="58" t="str">
        <f>IF($N952=LeastSquares,D952,"")</f>
        <v/>
      </c>
    </row>
    <row r="953" spans="1:17" x14ac:dyDescent="0.25">
      <c r="A953">
        <v>951</v>
      </c>
      <c r="B953" s="51">
        <f t="shared" si="113"/>
        <v>9</v>
      </c>
      <c r="C953" s="51">
        <f t="shared" si="114"/>
        <v>5</v>
      </c>
      <c r="D953" s="51">
        <f t="shared" si="115"/>
        <v>1</v>
      </c>
      <c r="E953" s="14">
        <f>Alfa*($B953*V$3+$C953*V$4+$D953*V$5)</f>
        <v>2.6999999999999997</v>
      </c>
      <c r="F953" s="14">
        <f>Alfa*($B953*W$3+$C953*W$4+$D953*W$5)</f>
        <v>2.2021276595744683</v>
      </c>
      <c r="G953" s="14">
        <f>Alfa*($B953*X$3+$C953*X$4+$D953*X$5)</f>
        <v>1.396595744680851</v>
      </c>
      <c r="H953" s="14">
        <f>Alfa*($B953*Y$3+$C953*Y$4+$D953*Y$5)</f>
        <v>1.1100000000000001</v>
      </c>
      <c r="I953" s="19">
        <f t="shared" si="116"/>
        <v>30.999744719355249</v>
      </c>
      <c r="J953" s="22">
        <f t="shared" si="117"/>
        <v>0.47999529865748869</v>
      </c>
      <c r="K953" s="22">
        <f t="shared" si="118"/>
        <v>0.29175195408917137</v>
      </c>
      <c r="L953" s="22">
        <f t="shared" si="119"/>
        <v>0.13036941234506516</v>
      </c>
      <c r="M953" s="22">
        <f t="shared" si="120"/>
        <v>9.7883334908274888E-2</v>
      </c>
      <c r="N953" s="23">
        <f>SUM((J953-AandeelFiets)^2,(K953-AandeelAuto)^2,(L953-AandeelBus)^2,(M953-AandeelTrein)^2)</f>
        <v>0.16675514320100657</v>
      </c>
      <c r="O953" s="58" t="str">
        <f>IF($N953=LeastSquares,B953,"")</f>
        <v/>
      </c>
      <c r="P953" s="58" t="str">
        <f>IF($N953=LeastSquares,C953,"")</f>
        <v/>
      </c>
      <c r="Q953" s="58" t="str">
        <f>IF($N953=LeastSquares,D953,"")</f>
        <v/>
      </c>
    </row>
    <row r="954" spans="1:17" x14ac:dyDescent="0.25">
      <c r="A954">
        <v>952</v>
      </c>
      <c r="B954" s="51">
        <f t="shared" si="113"/>
        <v>9</v>
      </c>
      <c r="C954" s="51">
        <f t="shared" si="114"/>
        <v>5</v>
      </c>
      <c r="D954" s="51">
        <f t="shared" si="115"/>
        <v>2</v>
      </c>
      <c r="E954" s="14">
        <f>Alfa*($B954*V$3+$C954*V$4+$D954*V$5)</f>
        <v>2.6999999999999997</v>
      </c>
      <c r="F954" s="14">
        <f>Alfa*($B954*W$3+$C954*W$4+$D954*W$5)</f>
        <v>2.5021276595744681</v>
      </c>
      <c r="G954" s="14">
        <f>Alfa*($B954*X$3+$C954*X$4+$D954*X$5)</f>
        <v>1.5165957446808509</v>
      </c>
      <c r="H954" s="14">
        <f>Alfa*($B954*Y$3+$C954*Y$4+$D954*Y$5)</f>
        <v>1.32</v>
      </c>
      <c r="I954" s="19">
        <f t="shared" si="116"/>
        <v>35.388281493818702</v>
      </c>
      <c r="J954" s="22">
        <f t="shared" si="117"/>
        <v>0.42047059356278388</v>
      </c>
      <c r="K954" s="22">
        <f t="shared" si="118"/>
        <v>0.3449854369729709</v>
      </c>
      <c r="L954" s="22">
        <f t="shared" si="119"/>
        <v>0.12876258593154299</v>
      </c>
      <c r="M954" s="22">
        <f t="shared" si="120"/>
        <v>0.10578138353270217</v>
      </c>
      <c r="N954" s="23">
        <f>SUM((J954-AandeelFiets)^2,(K954-AandeelAuto)^2,(L954-AandeelBus)^2,(M954-AandeelTrein)^2)</f>
        <v>0.1077829305766926</v>
      </c>
      <c r="O954" s="58" t="str">
        <f>IF($N954=LeastSquares,B954,"")</f>
        <v/>
      </c>
      <c r="P954" s="58" t="str">
        <f>IF($N954=LeastSquares,C954,"")</f>
        <v/>
      </c>
      <c r="Q954" s="58" t="str">
        <f>IF($N954=LeastSquares,D954,"")</f>
        <v/>
      </c>
    </row>
    <row r="955" spans="1:17" x14ac:dyDescent="0.25">
      <c r="A955">
        <v>953</v>
      </c>
      <c r="B955" s="51">
        <f t="shared" si="113"/>
        <v>9</v>
      </c>
      <c r="C955" s="51">
        <f t="shared" si="114"/>
        <v>5</v>
      </c>
      <c r="D955" s="51">
        <f t="shared" si="115"/>
        <v>3</v>
      </c>
      <c r="E955" s="14">
        <f>Alfa*($B955*V$3+$C955*V$4+$D955*V$5)</f>
        <v>2.6999999999999997</v>
      </c>
      <c r="F955" s="14">
        <f>Alfa*($B955*W$3+$C955*W$4+$D955*W$5)</f>
        <v>2.802127659574468</v>
      </c>
      <c r="G955" s="14">
        <f>Alfa*($B955*X$3+$C955*X$4+$D955*X$5)</f>
        <v>1.636595744680851</v>
      </c>
      <c r="H955" s="14">
        <f>Alfa*($B955*Y$3+$C955*Y$4+$D955*Y$5)</f>
        <v>1.5299999999999998</v>
      </c>
      <c r="I955" s="19">
        <f t="shared" si="116"/>
        <v>41.115231013404703</v>
      </c>
      <c r="J955" s="22">
        <f t="shared" si="117"/>
        <v>0.36190315263026557</v>
      </c>
      <c r="K955" s="22">
        <f t="shared" si="118"/>
        <v>0.40081673441683346</v>
      </c>
      <c r="L955" s="22">
        <f t="shared" si="119"/>
        <v>0.12495733843670949</v>
      </c>
      <c r="M955" s="22">
        <f t="shared" si="120"/>
        <v>0.11232277451619151</v>
      </c>
      <c r="N955" s="23">
        <f>SUM((J955-AandeelFiets)^2,(K955-AandeelAuto)^2,(L955-AandeelBus)^2,(M955-AandeelTrein)^2)</f>
        <v>6.1380159753702597E-2</v>
      </c>
      <c r="O955" s="58" t="str">
        <f>IF($N955=LeastSquares,B955,"")</f>
        <v/>
      </c>
      <c r="P955" s="58" t="str">
        <f>IF($N955=LeastSquares,C955,"")</f>
        <v/>
      </c>
      <c r="Q955" s="58" t="str">
        <f>IF($N955=LeastSquares,D955,"")</f>
        <v/>
      </c>
    </row>
    <row r="956" spans="1:17" x14ac:dyDescent="0.25">
      <c r="A956">
        <v>954</v>
      </c>
      <c r="B956" s="51">
        <f t="shared" si="113"/>
        <v>9</v>
      </c>
      <c r="C956" s="51">
        <f t="shared" si="114"/>
        <v>5</v>
      </c>
      <c r="D956" s="51">
        <f t="shared" si="115"/>
        <v>4</v>
      </c>
      <c r="E956" s="14">
        <f>Alfa*($B956*V$3+$C956*V$4+$D956*V$5)</f>
        <v>2.6999999999999997</v>
      </c>
      <c r="F956" s="14">
        <f>Alfa*($B956*W$3+$C956*W$4+$D956*W$5)</f>
        <v>3.1021276595744682</v>
      </c>
      <c r="G956" s="14">
        <f>Alfa*($B956*X$3+$C956*X$4+$D956*X$5)</f>
        <v>1.7565957446808509</v>
      </c>
      <c r="H956" s="14">
        <f>Alfa*($B956*Y$3+$C956*Y$4+$D956*Y$5)</f>
        <v>1.74</v>
      </c>
      <c r="I956" s="19">
        <f t="shared" si="116"/>
        <v>48.61499040789657</v>
      </c>
      <c r="J956" s="22">
        <f t="shared" si="117"/>
        <v>0.30607291290251709</v>
      </c>
      <c r="K956" s="22">
        <f t="shared" si="118"/>
        <v>0.45757966952932566</v>
      </c>
      <c r="L956" s="22">
        <f t="shared" si="119"/>
        <v>0.11915427662810336</v>
      </c>
      <c r="M956" s="22">
        <f t="shared" si="120"/>
        <v>0.1171931409400539</v>
      </c>
      <c r="N956" s="23">
        <f>SUM((J956-AandeelFiets)^2,(K956-AandeelAuto)^2,(L956-AandeelBus)^2,(M956-AandeelTrein)^2)</f>
        <v>2.8890497540684519E-2</v>
      </c>
      <c r="O956" s="58" t="str">
        <f>IF($N956=LeastSquares,B956,"")</f>
        <v/>
      </c>
      <c r="P956" s="58" t="str">
        <f>IF($N956=LeastSquares,C956,"")</f>
        <v/>
      </c>
      <c r="Q956" s="58" t="str">
        <f>IF($N956=LeastSquares,D956,"")</f>
        <v/>
      </c>
    </row>
    <row r="957" spans="1:17" x14ac:dyDescent="0.25">
      <c r="A957">
        <v>955</v>
      </c>
      <c r="B957" s="51">
        <f t="shared" si="113"/>
        <v>9</v>
      </c>
      <c r="C957" s="51">
        <f t="shared" si="114"/>
        <v>5</v>
      </c>
      <c r="D957" s="51">
        <f t="shared" si="115"/>
        <v>5</v>
      </c>
      <c r="E957" s="14">
        <f>Alfa*($B957*V$3+$C957*V$4+$D957*V$5)</f>
        <v>2.6999999999999997</v>
      </c>
      <c r="F957" s="14">
        <f>Alfa*($B957*W$3+$C957*W$4+$D957*W$5)</f>
        <v>3.4021276595744681</v>
      </c>
      <c r="G957" s="14">
        <f>Alfa*($B957*X$3+$C957*X$4+$D957*X$5)</f>
        <v>1.876595744680851</v>
      </c>
      <c r="H957" s="14">
        <f>Alfa*($B957*Y$3+$C957*Y$4+$D957*Y$5)</f>
        <v>1.95</v>
      </c>
      <c r="I957" s="19">
        <f t="shared" si="116"/>
        <v>58.467573617597246</v>
      </c>
      <c r="J957" s="22">
        <f t="shared" si="117"/>
        <v>0.25449545456072098</v>
      </c>
      <c r="K957" s="22">
        <f t="shared" si="118"/>
        <v>0.5135824776832022</v>
      </c>
      <c r="L957" s="22">
        <f t="shared" si="119"/>
        <v>0.11170692719697141</v>
      </c>
      <c r="M957" s="22">
        <f t="shared" si="120"/>
        <v>0.12021514055910536</v>
      </c>
      <c r="N957" s="23">
        <f>SUM((J957-AandeelFiets)^2,(K957-AandeelAuto)^2,(L957-AandeelBus)^2,(M957-AandeelTrein)^2)</f>
        <v>1.01173278703654E-2</v>
      </c>
      <c r="O957" s="58" t="str">
        <f>IF($N957=LeastSquares,B957,"")</f>
        <v/>
      </c>
      <c r="P957" s="58" t="str">
        <f>IF($N957=LeastSquares,C957,"")</f>
        <v/>
      </c>
      <c r="Q957" s="58" t="str">
        <f>IF($N957=LeastSquares,D957,"")</f>
        <v/>
      </c>
    </row>
    <row r="958" spans="1:17" x14ac:dyDescent="0.25">
      <c r="A958">
        <v>956</v>
      </c>
      <c r="B958" s="51">
        <f t="shared" si="113"/>
        <v>9</v>
      </c>
      <c r="C958" s="51">
        <f t="shared" si="114"/>
        <v>5</v>
      </c>
      <c r="D958" s="51">
        <f t="shared" si="115"/>
        <v>6</v>
      </c>
      <c r="E958" s="14">
        <f>Alfa*($B958*V$3+$C958*V$4+$D958*V$5)</f>
        <v>2.6999999999999997</v>
      </c>
      <c r="F958" s="14">
        <f>Alfa*($B958*W$3+$C958*W$4+$D958*W$5)</f>
        <v>3.7021276595744679</v>
      </c>
      <c r="G958" s="14">
        <f>Alfa*($B958*X$3+$C958*X$4+$D958*X$5)</f>
        <v>1.9965957446808511</v>
      </c>
      <c r="H958" s="14">
        <f>Alfa*($B958*Y$3+$C958*Y$4+$D958*Y$5)</f>
        <v>2.1599999999999997</v>
      </c>
      <c r="I958" s="19">
        <f t="shared" si="116"/>
        <v>71.4482680864906</v>
      </c>
      <c r="J958" s="22">
        <f t="shared" si="117"/>
        <v>0.20825881611098537</v>
      </c>
      <c r="K958" s="22">
        <f t="shared" si="118"/>
        <v>0.56731191890490684</v>
      </c>
      <c r="L958" s="22">
        <f t="shared" si="119"/>
        <v>0.10306680385395516</v>
      </c>
      <c r="M958" s="22">
        <f t="shared" si="120"/>
        <v>0.12136246113015281</v>
      </c>
      <c r="N958" s="23">
        <f>SUM((J958-AandeelFiets)^2,(K958-AandeelAuto)^2,(L958-AandeelBus)^2,(M958-AandeelTrein)^2)</f>
        <v>3.5430320880236368E-3</v>
      </c>
      <c r="O958" s="58" t="str">
        <f>IF($N958=LeastSquares,B958,"")</f>
        <v/>
      </c>
      <c r="P958" s="58" t="str">
        <f>IF($N958=LeastSquares,C958,"")</f>
        <v/>
      </c>
      <c r="Q958" s="58" t="str">
        <f>IF($N958=LeastSquares,D958,"")</f>
        <v/>
      </c>
    </row>
    <row r="959" spans="1:17" x14ac:dyDescent="0.25">
      <c r="A959">
        <v>957</v>
      </c>
      <c r="B959" s="51">
        <f t="shared" si="113"/>
        <v>9</v>
      </c>
      <c r="C959" s="51">
        <f t="shared" si="114"/>
        <v>5</v>
      </c>
      <c r="D959" s="51">
        <f t="shared" si="115"/>
        <v>7</v>
      </c>
      <c r="E959" s="14">
        <f>Alfa*($B959*V$3+$C959*V$4+$D959*V$5)</f>
        <v>2.6999999999999997</v>
      </c>
      <c r="F959" s="14">
        <f>Alfa*($B959*W$3+$C959*W$4+$D959*W$5)</f>
        <v>4.0021276595744677</v>
      </c>
      <c r="G959" s="14">
        <f>Alfa*($B959*X$3+$C959*X$4+$D959*X$5)</f>
        <v>2.116595744680851</v>
      </c>
      <c r="H959" s="14">
        <f>Alfa*($B959*Y$3+$C959*Y$4+$D959*Y$5)</f>
        <v>2.3699999999999997</v>
      </c>
      <c r="I959" s="19">
        <f t="shared" si="116"/>
        <v>88.594388376065879</v>
      </c>
      <c r="J959" s="22">
        <f t="shared" si="117"/>
        <v>0.16795343359346052</v>
      </c>
      <c r="K959" s="22">
        <f t="shared" si="118"/>
        <v>0.61758358493764409</v>
      </c>
      <c r="L959" s="22">
        <f t="shared" si="119"/>
        <v>9.3717271947173816E-2</v>
      </c>
      <c r="M959" s="22">
        <f t="shared" si="120"/>
        <v>0.1207457095217217</v>
      </c>
      <c r="N959" s="23">
        <f>SUM((J959-AandeelFiets)^2,(K959-AandeelAuto)^2,(L959-AandeelBus)^2,(M959-AandeelTrein)^2)</f>
        <v>6.8034105019319849E-3</v>
      </c>
      <c r="O959" s="58" t="str">
        <f>IF($N959=LeastSquares,B959,"")</f>
        <v/>
      </c>
      <c r="P959" s="58" t="str">
        <f>IF($N959=LeastSquares,C959,"")</f>
        <v/>
      </c>
      <c r="Q959" s="58" t="str">
        <f>IF($N959=LeastSquares,D959,"")</f>
        <v/>
      </c>
    </row>
    <row r="960" spans="1:17" x14ac:dyDescent="0.25">
      <c r="A960">
        <v>958</v>
      </c>
      <c r="B960" s="51">
        <f t="shared" si="113"/>
        <v>9</v>
      </c>
      <c r="C960" s="51">
        <f t="shared" si="114"/>
        <v>5</v>
      </c>
      <c r="D960" s="51">
        <f t="shared" si="115"/>
        <v>8</v>
      </c>
      <c r="E960" s="14">
        <f>Alfa*($B960*V$3+$C960*V$4+$D960*V$5)</f>
        <v>2.6999999999999997</v>
      </c>
      <c r="F960" s="14">
        <f>Alfa*($B960*W$3+$C960*W$4+$D960*W$5)</f>
        <v>4.3021276595744684</v>
      </c>
      <c r="G960" s="14">
        <f>Alfa*($B960*X$3+$C960*X$4+$D960*X$5)</f>
        <v>2.2365957446808511</v>
      </c>
      <c r="H960" s="14">
        <f>Alfa*($B960*Y$3+$C960*Y$4+$D960*Y$5)</f>
        <v>2.5799999999999996</v>
      </c>
      <c r="I960" s="19">
        <f t="shared" si="116"/>
        <v>111.29504694847378</v>
      </c>
      <c r="J960" s="22">
        <f t="shared" si="117"/>
        <v>0.13369626171919127</v>
      </c>
      <c r="K960" s="22">
        <f t="shared" si="118"/>
        <v>0.66361235950563935</v>
      </c>
      <c r="L960" s="22">
        <f t="shared" si="119"/>
        <v>8.4113431943732858E-2</v>
      </c>
      <c r="M960" s="22">
        <f t="shared" si="120"/>
        <v>0.11857794683143649</v>
      </c>
      <c r="N960" s="23">
        <f>SUM((J960-AandeelFiets)^2,(K960-AandeelAuto)^2,(L960-AandeelBus)^2,(M960-AandeelTrein)^2)</f>
        <v>1.7229361901156474E-2</v>
      </c>
      <c r="O960" s="58" t="str">
        <f>IF($N960=LeastSquares,B960,"")</f>
        <v/>
      </c>
      <c r="P960" s="58" t="str">
        <f>IF($N960=LeastSquares,C960,"")</f>
        <v/>
      </c>
      <c r="Q960" s="58" t="str">
        <f>IF($N960=LeastSquares,D960,"")</f>
        <v/>
      </c>
    </row>
    <row r="961" spans="1:17" x14ac:dyDescent="0.25">
      <c r="A961">
        <v>959</v>
      </c>
      <c r="B961" s="51">
        <f t="shared" si="113"/>
        <v>9</v>
      </c>
      <c r="C961" s="51">
        <f t="shared" si="114"/>
        <v>5</v>
      </c>
      <c r="D961" s="51">
        <f t="shared" si="115"/>
        <v>9</v>
      </c>
      <c r="E961" s="14">
        <f>Alfa*($B961*V$3+$C961*V$4+$D961*V$5)</f>
        <v>2.6999999999999997</v>
      </c>
      <c r="F961" s="14">
        <f>Alfa*($B961*W$3+$C961*W$4+$D961*W$5)</f>
        <v>4.6021276595744682</v>
      </c>
      <c r="G961" s="14">
        <f>Alfa*($B961*X$3+$C961*X$4+$D961*X$5)</f>
        <v>2.3565957446808508</v>
      </c>
      <c r="H961" s="14">
        <f>Alfa*($B961*Y$3+$C961*Y$4+$D961*Y$5)</f>
        <v>2.79</v>
      </c>
      <c r="I961" s="19">
        <f t="shared" si="116"/>
        <v>141.41191971365888</v>
      </c>
      <c r="J961" s="22">
        <f t="shared" si="117"/>
        <v>0.10522261316445171</v>
      </c>
      <c r="K961" s="22">
        <f t="shared" si="118"/>
        <v>0.70500570206391433</v>
      </c>
      <c r="L961" s="22">
        <f t="shared" si="119"/>
        <v>7.4639807382829632E-2</v>
      </c>
      <c r="M961" s="22">
        <f t="shared" si="120"/>
        <v>0.11513187738880441</v>
      </c>
      <c r="N961" s="23">
        <f>SUM((J961-AandeelFiets)^2,(K961-AandeelAuto)^2,(L961-AandeelBus)^2,(M961-AandeelTrein)^2)</f>
        <v>3.2293573018489299E-2</v>
      </c>
      <c r="O961" s="58" t="str">
        <f>IF($N961=LeastSquares,B961,"")</f>
        <v/>
      </c>
      <c r="P961" s="58" t="str">
        <f>IF($N961=LeastSquares,C961,"")</f>
        <v/>
      </c>
      <c r="Q961" s="58" t="str">
        <f>IF($N961=LeastSquares,D961,"")</f>
        <v/>
      </c>
    </row>
    <row r="962" spans="1:17" x14ac:dyDescent="0.25">
      <c r="A962">
        <v>960</v>
      </c>
      <c r="B962" s="51">
        <f t="shared" si="113"/>
        <v>9</v>
      </c>
      <c r="C962" s="51">
        <f t="shared" si="114"/>
        <v>6</v>
      </c>
      <c r="D962" s="51">
        <f t="shared" si="115"/>
        <v>0</v>
      </c>
      <c r="E962" s="14">
        <f>Alfa*($B962*V$3+$C962*V$4+$D962*V$5)</f>
        <v>2.6999999999999997</v>
      </c>
      <c r="F962" s="14">
        <f>Alfa*($B962*W$3+$C962*W$4+$D962*W$5)</f>
        <v>2.2021276595744683</v>
      </c>
      <c r="G962" s="14">
        <f>Alfa*($B962*X$3+$C962*X$4+$D962*X$5)</f>
        <v>1.3365957446808514</v>
      </c>
      <c r="H962" s="14">
        <f>Alfa*($B962*Y$3+$C962*Y$4+$D962*Y$5)</f>
        <v>1.0799999999999998</v>
      </c>
      <c r="I962" s="19">
        <f t="shared" si="116"/>
        <v>30.674711984545159</v>
      </c>
      <c r="J962" s="22">
        <f t="shared" si="117"/>
        <v>0.48508138340042722</v>
      </c>
      <c r="K962" s="22">
        <f t="shared" si="118"/>
        <v>0.29484339095650264</v>
      </c>
      <c r="L962" s="22">
        <f t="shared" si="119"/>
        <v>0.12407825091844556</v>
      </c>
      <c r="M962" s="22">
        <f t="shared" si="120"/>
        <v>9.5996974724624679E-2</v>
      </c>
      <c r="N962" s="23">
        <f>SUM((J962-AandeelFiets)^2,(K962-AandeelAuto)^2,(L962-AandeelBus)^2,(M962-AandeelTrein)^2)</f>
        <v>0.16849419267905735</v>
      </c>
      <c r="O962" s="58" t="str">
        <f>IF($N962=LeastSquares,B962,"")</f>
        <v/>
      </c>
      <c r="P962" s="58" t="str">
        <f>IF($N962=LeastSquares,C962,"")</f>
        <v/>
      </c>
      <c r="Q962" s="58" t="str">
        <f>IF($N962=LeastSquares,D962,"")</f>
        <v/>
      </c>
    </row>
    <row r="963" spans="1:17" x14ac:dyDescent="0.25">
      <c r="A963">
        <v>961</v>
      </c>
      <c r="B963" s="51">
        <f t="shared" ref="B963:B1001" si="121">INT(A963/100)</f>
        <v>9</v>
      </c>
      <c r="C963" s="51">
        <f t="shared" ref="C963:C1001" si="122">INT((A963-100*B963)/10)</f>
        <v>6</v>
      </c>
      <c r="D963" s="51">
        <f t="shared" ref="D963:D1001" si="123">A963-100*B963-10*C963</f>
        <v>1</v>
      </c>
      <c r="E963" s="14">
        <f>Alfa*($B963*V$3+$C963*V$4+$D963*V$5)</f>
        <v>2.6999999999999997</v>
      </c>
      <c r="F963" s="14">
        <f>Alfa*($B963*W$3+$C963*W$4+$D963*W$5)</f>
        <v>2.5021276595744681</v>
      </c>
      <c r="G963" s="14">
        <f>Alfa*($B963*X$3+$C963*X$4+$D963*X$5)</f>
        <v>1.4565957446808515</v>
      </c>
      <c r="H963" s="14">
        <f>Alfa*($B963*Y$3+$C963*Y$4+$D963*Y$5)</f>
        <v>1.2899999999999998</v>
      </c>
      <c r="I963" s="19">
        <f t="shared" ref="I963:I1001" si="124">EXP(E963)+EXP(F963)+EXP(G963)+EXP(H963)</f>
        <v>35.012285900705166</v>
      </c>
      <c r="J963" s="22">
        <f t="shared" ref="J963:J1001" si="125">EXP(E963)/$I963</f>
        <v>0.42498601111254902</v>
      </c>
      <c r="K963" s="22">
        <f t="shared" ref="K963:K1001" si="126">EXP(F963)/$I963</f>
        <v>0.34869022232626234</v>
      </c>
      <c r="L963" s="22">
        <f t="shared" ref="L963:L1001" si="127">EXP(G963)/$I963</f>
        <v>0.12256628651388772</v>
      </c>
      <c r="M963" s="22">
        <f t="shared" ref="M963:M1001" si="128">EXP(H963)/$I963</f>
        <v>0.10375748004730083</v>
      </c>
      <c r="N963" s="23">
        <f>SUM((J963-AandeelFiets)^2,(K963-AandeelAuto)^2,(L963-AandeelBus)^2,(M963-AandeelTrein)^2)</f>
        <v>0.10871329932723982</v>
      </c>
      <c r="O963" s="58" t="str">
        <f>IF($N963=LeastSquares,B963,"")</f>
        <v/>
      </c>
      <c r="P963" s="58" t="str">
        <f>IF($N963=LeastSquares,C963,"")</f>
        <v/>
      </c>
      <c r="Q963" s="58" t="str">
        <f>IF($N963=LeastSquares,D963,"")</f>
        <v/>
      </c>
    </row>
    <row r="964" spans="1:17" x14ac:dyDescent="0.25">
      <c r="A964">
        <v>962</v>
      </c>
      <c r="B964" s="51">
        <f t="shared" si="121"/>
        <v>9</v>
      </c>
      <c r="C964" s="51">
        <f t="shared" si="122"/>
        <v>6</v>
      </c>
      <c r="D964" s="51">
        <f t="shared" si="123"/>
        <v>2</v>
      </c>
      <c r="E964" s="14">
        <f>Alfa*($B964*V$3+$C964*V$4+$D964*V$5)</f>
        <v>2.6999999999999997</v>
      </c>
      <c r="F964" s="14">
        <f>Alfa*($B964*W$3+$C964*W$4+$D964*W$5)</f>
        <v>2.802127659574468</v>
      </c>
      <c r="G964" s="14">
        <f>Alfa*($B964*X$3+$C964*X$4+$D964*X$5)</f>
        <v>1.5765957446808512</v>
      </c>
      <c r="H964" s="14">
        <f>Alfa*($B964*Y$3+$C964*Y$4+$D964*Y$5)</f>
        <v>1.5</v>
      </c>
      <c r="I964" s="19">
        <f t="shared" si="124"/>
        <v>40.679549826925125</v>
      </c>
      <c r="J964" s="22">
        <f t="shared" si="125"/>
        <v>0.36577916393322968</v>
      </c>
      <c r="K964" s="22">
        <f t="shared" si="126"/>
        <v>0.4051095132493075</v>
      </c>
      <c r="L964" s="22">
        <f t="shared" si="127"/>
        <v>0.11894075580268963</v>
      </c>
      <c r="M964" s="22">
        <f t="shared" si="128"/>
        <v>0.1101705670147733</v>
      </c>
      <c r="N964" s="23">
        <f>SUM((J964-AandeelFiets)^2,(K964-AandeelAuto)^2,(L964-AandeelBus)^2,(M964-AandeelTrein)^2)</f>
        <v>6.180682857114575E-2</v>
      </c>
      <c r="O964" s="58" t="str">
        <f>IF($N964=LeastSquares,B964,"")</f>
        <v/>
      </c>
      <c r="P964" s="58" t="str">
        <f>IF($N964=LeastSquares,C964,"")</f>
        <v/>
      </c>
      <c r="Q964" s="58" t="str">
        <f>IF($N964=LeastSquares,D964,"")</f>
        <v/>
      </c>
    </row>
    <row r="965" spans="1:17" x14ac:dyDescent="0.25">
      <c r="A965">
        <v>963</v>
      </c>
      <c r="B965" s="51">
        <f t="shared" si="121"/>
        <v>9</v>
      </c>
      <c r="C965" s="51">
        <f t="shared" si="122"/>
        <v>6</v>
      </c>
      <c r="D965" s="51">
        <f t="shared" si="123"/>
        <v>3</v>
      </c>
      <c r="E965" s="14">
        <f>Alfa*($B965*V$3+$C965*V$4+$D965*V$5)</f>
        <v>2.6999999999999997</v>
      </c>
      <c r="F965" s="14">
        <f>Alfa*($B965*W$3+$C965*W$4+$D965*W$5)</f>
        <v>3.1021276595744682</v>
      </c>
      <c r="G965" s="14">
        <f>Alfa*($B965*X$3+$C965*X$4+$D965*X$5)</f>
        <v>1.6965957446808513</v>
      </c>
      <c r="H965" s="14">
        <f>Alfa*($B965*Y$3+$C965*Y$4+$D965*Y$5)</f>
        <v>1.7099999999999997</v>
      </c>
      <c r="I965" s="19">
        <f t="shared" si="124"/>
        <v>48.109268807416477</v>
      </c>
      <c r="J965" s="22">
        <f t="shared" si="125"/>
        <v>0.30929033206547063</v>
      </c>
      <c r="K965" s="22">
        <f t="shared" si="126"/>
        <v>0.46238971816564689</v>
      </c>
      <c r="L965" s="22">
        <f t="shared" si="127"/>
        <v>0.11339487161488526</v>
      </c>
      <c r="M965" s="22">
        <f t="shared" si="128"/>
        <v>0.11492507815399729</v>
      </c>
      <c r="N965" s="23">
        <f>SUM((J965-AandeelFiets)^2,(K965-AandeelAuto)^2,(L965-AandeelBus)^2,(M965-AandeelTrein)^2)</f>
        <v>2.9152734390410957E-2</v>
      </c>
      <c r="O965" s="58" t="str">
        <f>IF($N965=LeastSquares,B965,"")</f>
        <v/>
      </c>
      <c r="P965" s="58" t="str">
        <f>IF($N965=LeastSquares,C965,"")</f>
        <v/>
      </c>
      <c r="Q965" s="58" t="str">
        <f>IF($N965=LeastSquares,D965,"")</f>
        <v/>
      </c>
    </row>
    <row r="966" spans="1:17" x14ac:dyDescent="0.25">
      <c r="A966">
        <v>964</v>
      </c>
      <c r="B966" s="51">
        <f t="shared" si="121"/>
        <v>9</v>
      </c>
      <c r="C966" s="51">
        <f t="shared" si="122"/>
        <v>6</v>
      </c>
      <c r="D966" s="51">
        <f t="shared" si="123"/>
        <v>4</v>
      </c>
      <c r="E966" s="14">
        <f>Alfa*($B966*V$3+$C966*V$4+$D966*V$5)</f>
        <v>2.6999999999999997</v>
      </c>
      <c r="F966" s="14">
        <f>Alfa*($B966*W$3+$C966*W$4+$D966*W$5)</f>
        <v>3.4021276595744681</v>
      </c>
      <c r="G966" s="14">
        <f>Alfa*($B966*X$3+$C966*X$4+$D966*X$5)</f>
        <v>1.8165957446808512</v>
      </c>
      <c r="H966" s="14">
        <f>Alfa*($B966*Y$3+$C966*Y$4+$D966*Y$5)</f>
        <v>1.9199999999999997</v>
      </c>
      <c r="I966" s="19">
        <f t="shared" si="124"/>
        <v>57.879495106886125</v>
      </c>
      <c r="J966" s="22">
        <f t="shared" si="125"/>
        <v>0.25708122880813689</v>
      </c>
      <c r="K966" s="22">
        <f t="shared" si="126"/>
        <v>0.51880067832654775</v>
      </c>
      <c r="L966" s="22">
        <f t="shared" si="127"/>
        <v>0.10627051218593196</v>
      </c>
      <c r="M966" s="22">
        <f t="shared" si="128"/>
        <v>0.11784758067938354</v>
      </c>
      <c r="N966" s="23">
        <f>SUM((J966-AandeelFiets)^2,(K966-AandeelAuto)^2,(L966-AandeelBus)^2,(M966-AandeelTrein)^2)</f>
        <v>1.0521863373836352E-2</v>
      </c>
      <c r="O966" s="58" t="str">
        <f>IF($N966=LeastSquares,B966,"")</f>
        <v/>
      </c>
      <c r="P966" s="58" t="str">
        <f>IF($N966=LeastSquares,C966,"")</f>
        <v/>
      </c>
      <c r="Q966" s="58" t="str">
        <f>IF($N966=LeastSquares,D966,"")</f>
        <v/>
      </c>
    </row>
    <row r="967" spans="1:17" x14ac:dyDescent="0.25">
      <c r="A967">
        <v>965</v>
      </c>
      <c r="B967" s="51">
        <f t="shared" si="121"/>
        <v>9</v>
      </c>
      <c r="C967" s="51">
        <f t="shared" si="122"/>
        <v>6</v>
      </c>
      <c r="D967" s="51">
        <f t="shared" si="123"/>
        <v>5</v>
      </c>
      <c r="E967" s="14">
        <f>Alfa*($B967*V$3+$C967*V$4+$D967*V$5)</f>
        <v>2.6999999999999997</v>
      </c>
      <c r="F967" s="14">
        <f>Alfa*($B967*W$3+$C967*W$4+$D967*W$5)</f>
        <v>3.7021276595744679</v>
      </c>
      <c r="G967" s="14">
        <f>Alfa*($B967*X$3+$C967*X$4+$D967*X$5)</f>
        <v>1.9365957446808513</v>
      </c>
      <c r="H967" s="14">
        <f>Alfa*($B967*Y$3+$C967*Y$4+$D967*Y$5)</f>
        <v>2.13</v>
      </c>
      <c r="I967" s="19">
        <f t="shared" si="124"/>
        <v>70.763154489129505</v>
      </c>
      <c r="J967" s="22">
        <f t="shared" si="125"/>
        <v>0.2102751330448196</v>
      </c>
      <c r="K967" s="22">
        <f t="shared" si="126"/>
        <v>0.57280451052822789</v>
      </c>
      <c r="L967" s="22">
        <f t="shared" si="127"/>
        <v>9.8004419564177381E-2</v>
      </c>
      <c r="M967" s="22">
        <f t="shared" si="128"/>
        <v>0.11891593686277517</v>
      </c>
      <c r="N967" s="23">
        <f>SUM((J967-AandeelFiets)^2,(K967-AandeelAuto)^2,(L967-AandeelBus)^2,(M967-AandeelTrein)^2)</f>
        <v>4.3138378447821852E-3</v>
      </c>
      <c r="O967" s="58" t="str">
        <f>IF($N967=LeastSquares,B967,"")</f>
        <v/>
      </c>
      <c r="P967" s="58" t="str">
        <f>IF($N967=LeastSquares,C967,"")</f>
        <v/>
      </c>
      <c r="Q967" s="58" t="str">
        <f>IF($N967=LeastSquares,D967,"")</f>
        <v/>
      </c>
    </row>
    <row r="968" spans="1:17" x14ac:dyDescent="0.25">
      <c r="A968">
        <v>966</v>
      </c>
      <c r="B968" s="51">
        <f t="shared" si="121"/>
        <v>9</v>
      </c>
      <c r="C968" s="51">
        <f t="shared" si="122"/>
        <v>6</v>
      </c>
      <c r="D968" s="51">
        <f t="shared" si="123"/>
        <v>6</v>
      </c>
      <c r="E968" s="14">
        <f>Alfa*($B968*V$3+$C968*V$4+$D968*V$5)</f>
        <v>2.6999999999999997</v>
      </c>
      <c r="F968" s="14">
        <f>Alfa*($B968*W$3+$C968*W$4+$D968*W$5)</f>
        <v>4.0021276595744677</v>
      </c>
      <c r="G968" s="14">
        <f>Alfa*($B968*X$3+$C968*X$4+$D968*X$5)</f>
        <v>2.0565957446808514</v>
      </c>
      <c r="H968" s="14">
        <f>Alfa*($B968*Y$3+$C968*Y$4+$D968*Y$5)</f>
        <v>2.3399999999999994</v>
      </c>
      <c r="I968" s="19">
        <f t="shared" si="124"/>
        <v>87.794713803858201</v>
      </c>
      <c r="J968" s="22">
        <f t="shared" si="125"/>
        <v>0.16948323059763684</v>
      </c>
      <c r="K968" s="22">
        <f t="shared" si="126"/>
        <v>0.62320881984860743</v>
      </c>
      <c r="L968" s="22">
        <f t="shared" si="127"/>
        <v>8.9063511899747094E-2</v>
      </c>
      <c r="M968" s="22">
        <f t="shared" si="128"/>
        <v>0.11824443765400861</v>
      </c>
      <c r="N968" s="23">
        <f>SUM((J968-AandeelFiets)^2,(K968-AandeelAuto)^2,(L968-AandeelBus)^2,(M968-AandeelTrein)^2)</f>
        <v>8.0603916370481261E-3</v>
      </c>
      <c r="O968" s="58" t="str">
        <f>IF($N968=LeastSquares,B968,"")</f>
        <v/>
      </c>
      <c r="P968" s="58" t="str">
        <f>IF($N968=LeastSquares,C968,"")</f>
        <v/>
      </c>
      <c r="Q968" s="58" t="str">
        <f>IF($N968=LeastSquares,D968,"")</f>
        <v/>
      </c>
    </row>
    <row r="969" spans="1:17" x14ac:dyDescent="0.25">
      <c r="A969">
        <v>967</v>
      </c>
      <c r="B969" s="51">
        <f t="shared" si="121"/>
        <v>9</v>
      </c>
      <c r="C969" s="51">
        <f t="shared" si="122"/>
        <v>6</v>
      </c>
      <c r="D969" s="51">
        <f t="shared" si="123"/>
        <v>7</v>
      </c>
      <c r="E969" s="14">
        <f>Alfa*($B969*V$3+$C969*V$4+$D969*V$5)</f>
        <v>2.6999999999999997</v>
      </c>
      <c r="F969" s="14">
        <f>Alfa*($B969*W$3+$C969*W$4+$D969*W$5)</f>
        <v>4.3021276595744684</v>
      </c>
      <c r="G969" s="14">
        <f>Alfa*($B969*X$3+$C969*X$4+$D969*X$5)</f>
        <v>2.1765957446808515</v>
      </c>
      <c r="H969" s="14">
        <f>Alfa*($B969*Y$3+$C969*Y$4+$D969*Y$5)</f>
        <v>2.5499999999999998</v>
      </c>
      <c r="I969" s="19">
        <f t="shared" si="124"/>
        <v>110.35984658949006</v>
      </c>
      <c r="J969" s="22">
        <f t="shared" si="125"/>
        <v>0.13482921719003074</v>
      </c>
      <c r="K969" s="22">
        <f t="shared" si="126"/>
        <v>0.66923587689910058</v>
      </c>
      <c r="L969" s="22">
        <f t="shared" si="127"/>
        <v>7.9886323220262692E-2</v>
      </c>
      <c r="M969" s="22">
        <f t="shared" si="128"/>
        <v>0.11604858269060599</v>
      </c>
      <c r="N969" s="23">
        <f>SUM((J969-AandeelFiets)^2,(K969-AandeelAuto)^2,(L969-AandeelBus)^2,(M969-AandeelTrein)^2)</f>
        <v>1.8995012451657214E-2</v>
      </c>
      <c r="O969" s="58" t="str">
        <f>IF($N969=LeastSquares,B969,"")</f>
        <v/>
      </c>
      <c r="P969" s="58" t="str">
        <f>IF($N969=LeastSquares,C969,"")</f>
        <v/>
      </c>
      <c r="Q969" s="58" t="str">
        <f>IF($N969=LeastSquares,D969,"")</f>
        <v/>
      </c>
    </row>
    <row r="970" spans="1:17" x14ac:dyDescent="0.25">
      <c r="A970">
        <v>968</v>
      </c>
      <c r="B970" s="51">
        <f t="shared" si="121"/>
        <v>9</v>
      </c>
      <c r="C970" s="51">
        <f t="shared" si="122"/>
        <v>6</v>
      </c>
      <c r="D970" s="51">
        <f t="shared" si="123"/>
        <v>8</v>
      </c>
      <c r="E970" s="14">
        <f>Alfa*($B970*V$3+$C970*V$4+$D970*V$5)</f>
        <v>2.6999999999999997</v>
      </c>
      <c r="F970" s="14">
        <f>Alfa*($B970*W$3+$C970*W$4+$D970*W$5)</f>
        <v>4.6021276595744682</v>
      </c>
      <c r="G970" s="14">
        <f>Alfa*($B970*X$3+$C970*X$4+$D970*X$5)</f>
        <v>2.2965957446808511</v>
      </c>
      <c r="H970" s="14">
        <f>Alfa*($B970*Y$3+$C970*Y$4+$D970*Y$5)</f>
        <v>2.76</v>
      </c>
      <c r="I970" s="19">
        <f t="shared" si="124"/>
        <v>140.31606993185076</v>
      </c>
      <c r="J970" s="22">
        <f t="shared" si="125"/>
        <v>0.10604438773192318</v>
      </c>
      <c r="K970" s="22">
        <f t="shared" si="126"/>
        <v>0.710511702518142</v>
      </c>
      <c r="L970" s="22">
        <f t="shared" si="127"/>
        <v>7.0842103300152351E-2</v>
      </c>
      <c r="M970" s="22">
        <f t="shared" si="128"/>
        <v>0.11260180644978242</v>
      </c>
      <c r="N970" s="23">
        <f>SUM((J970-AandeelFiets)^2,(K970-AandeelAuto)^2,(L970-AandeelBus)^2,(M970-AandeelTrein)^2)</f>
        <v>3.4517414545633854E-2</v>
      </c>
      <c r="O970" s="58" t="str">
        <f>IF($N970=LeastSquares,B970,"")</f>
        <v/>
      </c>
      <c r="P970" s="58" t="str">
        <f>IF($N970=LeastSquares,C970,"")</f>
        <v/>
      </c>
      <c r="Q970" s="58" t="str">
        <f>IF($N970=LeastSquares,D970,"")</f>
        <v/>
      </c>
    </row>
    <row r="971" spans="1:17" x14ac:dyDescent="0.25">
      <c r="A971">
        <v>969</v>
      </c>
      <c r="B971" s="51">
        <f t="shared" si="121"/>
        <v>9</v>
      </c>
      <c r="C971" s="51">
        <f t="shared" si="122"/>
        <v>6</v>
      </c>
      <c r="D971" s="51">
        <f t="shared" si="123"/>
        <v>9</v>
      </c>
      <c r="E971" s="14">
        <f>Alfa*($B971*V$3+$C971*V$4+$D971*V$5)</f>
        <v>2.6999999999999997</v>
      </c>
      <c r="F971" s="14">
        <f>Alfa*($B971*W$3+$C971*W$4+$D971*W$5)</f>
        <v>4.9021276595744689</v>
      </c>
      <c r="G971" s="14">
        <f>Alfa*($B971*X$3+$C971*X$4+$D971*X$5)</f>
        <v>2.4165957446808513</v>
      </c>
      <c r="H971" s="14">
        <f>Alfa*($B971*Y$3+$C971*Y$4+$D971*Y$5)</f>
        <v>2.9699999999999993</v>
      </c>
      <c r="I971" s="19">
        <f t="shared" si="124"/>
        <v>180.15509874608222</v>
      </c>
      <c r="J971" s="22">
        <f t="shared" si="125"/>
        <v>8.2594008320824253E-2</v>
      </c>
      <c r="K971" s="22">
        <f t="shared" si="126"/>
        <v>0.74699971154505729</v>
      </c>
      <c r="L971" s="22">
        <f t="shared" si="127"/>
        <v>6.2211065390272581E-2</v>
      </c>
      <c r="M971" s="22">
        <f t="shared" si="128"/>
        <v>0.10819521474384576</v>
      </c>
      <c r="N971" s="23">
        <f>SUM((J971-AandeelFiets)^2,(K971-AandeelAuto)^2,(L971-AandeelBus)^2,(M971-AandeelTrein)^2)</f>
        <v>5.2471990469019507E-2</v>
      </c>
      <c r="O971" s="58" t="str">
        <f>IF($N971=LeastSquares,B971,"")</f>
        <v/>
      </c>
      <c r="P971" s="58" t="str">
        <f>IF($N971=LeastSquares,C971,"")</f>
        <v/>
      </c>
      <c r="Q971" s="58" t="str">
        <f>IF($N971=LeastSquares,D971,"")</f>
        <v/>
      </c>
    </row>
    <row r="972" spans="1:17" x14ac:dyDescent="0.25">
      <c r="A972">
        <v>970</v>
      </c>
      <c r="B972" s="51">
        <f t="shared" si="121"/>
        <v>9</v>
      </c>
      <c r="C972" s="51">
        <f t="shared" si="122"/>
        <v>7</v>
      </c>
      <c r="D972" s="51">
        <f t="shared" si="123"/>
        <v>0</v>
      </c>
      <c r="E972" s="14">
        <f>Alfa*($B972*V$3+$C972*V$4+$D972*V$5)</f>
        <v>2.6999999999999997</v>
      </c>
      <c r="F972" s="14">
        <f>Alfa*($B972*W$3+$C972*W$4+$D972*W$5)</f>
        <v>2.5021276595744681</v>
      </c>
      <c r="G972" s="14">
        <f>Alfa*($B972*X$3+$C972*X$4+$D972*X$5)</f>
        <v>1.396595744680851</v>
      </c>
      <c r="H972" s="14">
        <f>Alfa*($B972*Y$3+$C972*Y$4+$D972*Y$5)</f>
        <v>1.26</v>
      </c>
      <c r="I972" s="19">
        <f t="shared" si="124"/>
        <v>34.655013469015138</v>
      </c>
      <c r="J972" s="22">
        <f t="shared" si="125"/>
        <v>0.42936736233493944</v>
      </c>
      <c r="K972" s="22">
        <f t="shared" si="126"/>
        <v>0.35228500966485116</v>
      </c>
      <c r="L972" s="22">
        <f t="shared" si="127"/>
        <v>0.11661858119093768</v>
      </c>
      <c r="M972" s="22">
        <f t="shared" si="128"/>
        <v>0.10172904680927171</v>
      </c>
      <c r="N972" s="23">
        <f>SUM((J972-AandeelFiets)^2,(K972-AandeelAuto)^2,(L972-AandeelBus)^2,(M972-AandeelTrein)^2)</f>
        <v>0.10976958402673008</v>
      </c>
      <c r="O972" s="58" t="str">
        <f>IF($N972=LeastSquares,B972,"")</f>
        <v/>
      </c>
      <c r="P972" s="58" t="str">
        <f>IF($N972=LeastSquares,C972,"")</f>
        <v/>
      </c>
      <c r="Q972" s="58" t="str">
        <f>IF($N972=LeastSquares,D972,"")</f>
        <v/>
      </c>
    </row>
    <row r="973" spans="1:17" x14ac:dyDescent="0.25">
      <c r="A973">
        <v>971</v>
      </c>
      <c r="B973" s="51">
        <f t="shared" si="121"/>
        <v>9</v>
      </c>
      <c r="C973" s="51">
        <f t="shared" si="122"/>
        <v>7</v>
      </c>
      <c r="D973" s="51">
        <f t="shared" si="123"/>
        <v>1</v>
      </c>
      <c r="E973" s="14">
        <f>Alfa*($B973*V$3+$C973*V$4+$D973*V$5)</f>
        <v>2.6999999999999997</v>
      </c>
      <c r="F973" s="14">
        <f>Alfa*($B973*W$3+$C973*W$4+$D973*W$5)</f>
        <v>2.802127659574468</v>
      </c>
      <c r="G973" s="14">
        <f>Alfa*($B973*X$3+$C973*X$4+$D973*X$5)</f>
        <v>1.5165957446808511</v>
      </c>
      <c r="H973" s="14">
        <f>Alfa*($B973*Y$3+$C973*Y$4+$D973*Y$5)</f>
        <v>1.47</v>
      </c>
      <c r="I973" s="19">
        <f t="shared" si="124"/>
        <v>40.265326132339624</v>
      </c>
      <c r="J973" s="22">
        <f t="shared" si="125"/>
        <v>0.3695420639576536</v>
      </c>
      <c r="K973" s="22">
        <f t="shared" si="126"/>
        <v>0.4092770185301125</v>
      </c>
      <c r="L973" s="22">
        <f t="shared" si="127"/>
        <v>0.11316651507654626</v>
      </c>
      <c r="M973" s="22">
        <f t="shared" si="128"/>
        <v>0.10801440243568762</v>
      </c>
      <c r="N973" s="23">
        <f>SUM((J973-AandeelFiets)^2,(K973-AandeelAuto)^2,(L973-AandeelBus)^2,(M973-AandeelTrein)^2)</f>
        <v>6.2369191672572336E-2</v>
      </c>
      <c r="O973" s="58" t="str">
        <f>IF($N973=LeastSquares,B973,"")</f>
        <v/>
      </c>
      <c r="P973" s="58" t="str">
        <f>IF($N973=LeastSquares,C973,"")</f>
        <v/>
      </c>
      <c r="Q973" s="58" t="str">
        <f>IF($N973=LeastSquares,D973,"")</f>
        <v/>
      </c>
    </row>
    <row r="974" spans="1:17" x14ac:dyDescent="0.25">
      <c r="A974">
        <v>972</v>
      </c>
      <c r="B974" s="51">
        <f t="shared" si="121"/>
        <v>9</v>
      </c>
      <c r="C974" s="51">
        <f t="shared" si="122"/>
        <v>7</v>
      </c>
      <c r="D974" s="51">
        <f t="shared" si="123"/>
        <v>2</v>
      </c>
      <c r="E974" s="14">
        <f>Alfa*($B974*V$3+$C974*V$4+$D974*V$5)</f>
        <v>2.6999999999999997</v>
      </c>
      <c r="F974" s="14">
        <f>Alfa*($B974*W$3+$C974*W$4+$D974*W$5)</f>
        <v>3.1021276595744682</v>
      </c>
      <c r="G974" s="14">
        <f>Alfa*($B974*X$3+$C974*X$4+$D974*X$5)</f>
        <v>1.636595744680851</v>
      </c>
      <c r="H974" s="14">
        <f>Alfa*($B974*Y$3+$C974*Y$4+$D974*Y$5)</f>
        <v>1.68</v>
      </c>
      <c r="I974" s="19">
        <f t="shared" si="124"/>
        <v>47.628168777656967</v>
      </c>
      <c r="J974" s="22">
        <f t="shared" si="125"/>
        <v>0.31241452499120892</v>
      </c>
      <c r="K974" s="22">
        <f t="shared" si="126"/>
        <v>0.46706039337485922</v>
      </c>
      <c r="L974" s="22">
        <f t="shared" si="127"/>
        <v>0.10786998468552601</v>
      </c>
      <c r="M974" s="22">
        <f t="shared" si="128"/>
        <v>0.11265509694840568</v>
      </c>
      <c r="N974" s="23">
        <f>SUM((J974-AandeelFiets)^2,(K974-AandeelAuto)^2,(L974-AandeelBus)^2,(M974-AandeelTrein)^2)</f>
        <v>2.9549552392098999E-2</v>
      </c>
      <c r="O974" s="58" t="str">
        <f>IF($N974=LeastSquares,B974,"")</f>
        <v/>
      </c>
      <c r="P974" s="58" t="str">
        <f>IF($N974=LeastSquares,C974,"")</f>
        <v/>
      </c>
      <c r="Q974" s="58" t="str">
        <f>IF($N974=LeastSquares,D974,"")</f>
        <v/>
      </c>
    </row>
    <row r="975" spans="1:17" x14ac:dyDescent="0.25">
      <c r="A975">
        <v>973</v>
      </c>
      <c r="B975" s="51">
        <f t="shared" si="121"/>
        <v>9</v>
      </c>
      <c r="C975" s="51">
        <f t="shared" si="122"/>
        <v>7</v>
      </c>
      <c r="D975" s="51">
        <f t="shared" si="123"/>
        <v>3</v>
      </c>
      <c r="E975" s="14">
        <f>Alfa*($B975*V$3+$C975*V$4+$D975*V$5)</f>
        <v>2.6999999999999997</v>
      </c>
      <c r="F975" s="14">
        <f>Alfa*($B975*W$3+$C975*W$4+$D975*W$5)</f>
        <v>3.4021276595744681</v>
      </c>
      <c r="G975" s="14">
        <f>Alfa*($B975*X$3+$C975*X$4+$D975*X$5)</f>
        <v>1.7565957446808511</v>
      </c>
      <c r="H975" s="14">
        <f>Alfa*($B975*Y$3+$C975*Y$4+$D975*Y$5)</f>
        <v>1.89</v>
      </c>
      <c r="I975" s="19">
        <f t="shared" si="124"/>
        <v>57.319705743901629</v>
      </c>
      <c r="J975" s="22">
        <f t="shared" si="125"/>
        <v>0.25959190703723939</v>
      </c>
      <c r="K975" s="22">
        <f t="shared" si="126"/>
        <v>0.52386733206224378</v>
      </c>
      <c r="L975" s="22">
        <f t="shared" si="127"/>
        <v>0.10105920712880488</v>
      </c>
      <c r="M975" s="22">
        <f t="shared" si="128"/>
        <v>0.11548155377171185</v>
      </c>
      <c r="N975" s="23">
        <f>SUM((J975-AandeelFiets)^2,(K975-AandeelAuto)^2,(L975-AandeelBus)^2,(M975-AandeelTrein)^2)</f>
        <v>1.1050271829284869E-2</v>
      </c>
      <c r="O975" s="58" t="str">
        <f>IF($N975=LeastSquares,B975,"")</f>
        <v/>
      </c>
      <c r="P975" s="58" t="str">
        <f>IF($N975=LeastSquares,C975,"")</f>
        <v/>
      </c>
      <c r="Q975" s="58" t="str">
        <f>IF($N975=LeastSquares,D975,"")</f>
        <v/>
      </c>
    </row>
    <row r="976" spans="1:17" x14ac:dyDescent="0.25">
      <c r="A976">
        <v>974</v>
      </c>
      <c r="B976" s="51">
        <f t="shared" si="121"/>
        <v>9</v>
      </c>
      <c r="C976" s="51">
        <f t="shared" si="122"/>
        <v>7</v>
      </c>
      <c r="D976" s="51">
        <f t="shared" si="123"/>
        <v>4</v>
      </c>
      <c r="E976" s="14">
        <f>Alfa*($B976*V$3+$C976*V$4+$D976*V$5)</f>
        <v>2.6999999999999997</v>
      </c>
      <c r="F976" s="14">
        <f>Alfa*($B976*W$3+$C976*W$4+$D976*W$5)</f>
        <v>3.7021276595744679</v>
      </c>
      <c r="G976" s="14">
        <f>Alfa*($B976*X$3+$C976*X$4+$D976*X$5)</f>
        <v>1.876595744680851</v>
      </c>
      <c r="H976" s="14">
        <f>Alfa*($B976*Y$3+$C976*Y$4+$D976*Y$5)</f>
        <v>2.1</v>
      </c>
      <c r="I976" s="19">
        <f t="shared" si="124"/>
        <v>70.11058869750417</v>
      </c>
      <c r="J976" s="22">
        <f t="shared" si="125"/>
        <v>0.21223230329832513</v>
      </c>
      <c r="K976" s="22">
        <f t="shared" si="126"/>
        <v>0.57813598236156483</v>
      </c>
      <c r="L976" s="22">
        <f t="shared" si="127"/>
        <v>9.31561567349527E-2</v>
      </c>
      <c r="M976" s="22">
        <f t="shared" si="128"/>
        <v>0.1164755576051575</v>
      </c>
      <c r="N976" s="23">
        <f>SUM((J976-AandeelFiets)^2,(K976-AandeelAuto)^2,(L976-AandeelBus)^2,(M976-AandeelTrein)^2)</f>
        <v>5.1901699523523876E-3</v>
      </c>
      <c r="O976" s="58" t="str">
        <f>IF($N976=LeastSquares,B976,"")</f>
        <v/>
      </c>
      <c r="P976" s="58" t="str">
        <f>IF($N976=LeastSquares,C976,"")</f>
        <v/>
      </c>
      <c r="Q976" s="58" t="str">
        <f>IF($N976=LeastSquares,D976,"")</f>
        <v/>
      </c>
    </row>
    <row r="977" spans="1:17" x14ac:dyDescent="0.25">
      <c r="A977">
        <v>975</v>
      </c>
      <c r="B977" s="51">
        <f t="shared" si="121"/>
        <v>9</v>
      </c>
      <c r="C977" s="51">
        <f t="shared" si="122"/>
        <v>7</v>
      </c>
      <c r="D977" s="51">
        <f t="shared" si="123"/>
        <v>5</v>
      </c>
      <c r="E977" s="14">
        <f>Alfa*($B977*V$3+$C977*V$4+$D977*V$5)</f>
        <v>2.6999999999999997</v>
      </c>
      <c r="F977" s="14">
        <f>Alfa*($B977*W$3+$C977*W$4+$D977*W$5)</f>
        <v>4.0021276595744677</v>
      </c>
      <c r="G977" s="14">
        <f>Alfa*($B977*X$3+$C977*X$4+$D977*X$5)</f>
        <v>1.9965957446808511</v>
      </c>
      <c r="H977" s="14">
        <f>Alfa*($B977*Y$3+$C977*Y$4+$D977*Y$5)</f>
        <v>2.31</v>
      </c>
      <c r="I977" s="19">
        <f t="shared" si="124"/>
        <v>87.032540991110253</v>
      </c>
      <c r="J977" s="22">
        <f t="shared" si="125"/>
        <v>0.17096745143167413</v>
      </c>
      <c r="K977" s="22">
        <f t="shared" si="126"/>
        <v>0.62866646607775589</v>
      </c>
      <c r="L977" s="22">
        <f t="shared" si="127"/>
        <v>8.461139418332396E-2</v>
      </c>
      <c r="M977" s="22">
        <f t="shared" si="128"/>
        <v>0.1157546883072461</v>
      </c>
      <c r="N977" s="23">
        <f>SUM((J977-AandeelFiets)^2,(K977-AandeelAuto)^2,(L977-AandeelBus)^2,(M977-AandeelTrein)^2)</f>
        <v>9.3993498758723742E-3</v>
      </c>
      <c r="O977" s="58" t="str">
        <f>IF($N977=LeastSquares,B977,"")</f>
        <v/>
      </c>
      <c r="P977" s="58" t="str">
        <f>IF($N977=LeastSquares,C977,"")</f>
        <v/>
      </c>
      <c r="Q977" s="58" t="str">
        <f>IF($N977=LeastSquares,D977,"")</f>
        <v/>
      </c>
    </row>
    <row r="978" spans="1:17" x14ac:dyDescent="0.25">
      <c r="A978">
        <v>976</v>
      </c>
      <c r="B978" s="51">
        <f t="shared" si="121"/>
        <v>9</v>
      </c>
      <c r="C978" s="51">
        <f t="shared" si="122"/>
        <v>7</v>
      </c>
      <c r="D978" s="51">
        <f t="shared" si="123"/>
        <v>6</v>
      </c>
      <c r="E978" s="14">
        <f>Alfa*($B978*V$3+$C978*V$4+$D978*V$5)</f>
        <v>2.6999999999999997</v>
      </c>
      <c r="F978" s="14">
        <f>Alfa*($B978*W$3+$C978*W$4+$D978*W$5)</f>
        <v>4.3021276595744684</v>
      </c>
      <c r="G978" s="14">
        <f>Alfa*($B978*X$3+$C978*X$4+$D978*X$5)</f>
        <v>2.116595744680851</v>
      </c>
      <c r="H978" s="14">
        <f>Alfa*($B978*Y$3+$C978*Y$4+$D978*Y$5)</f>
        <v>2.5199999999999996</v>
      </c>
      <c r="I978" s="19">
        <f t="shared" si="124"/>
        <v>109.46792148365125</v>
      </c>
      <c r="J978" s="22">
        <f t="shared" si="125"/>
        <v>0.13592778161130134</v>
      </c>
      <c r="K978" s="22">
        <f t="shared" si="126"/>
        <v>0.67468869149760835</v>
      </c>
      <c r="L978" s="22">
        <f t="shared" si="127"/>
        <v>7.5847100007953527E-2</v>
      </c>
      <c r="M978" s="22">
        <f t="shared" si="128"/>
        <v>0.11353642688313688</v>
      </c>
      <c r="N978" s="23">
        <f>SUM((J978-AandeelFiets)^2,(K978-AandeelAuto)^2,(L978-AandeelBus)^2,(M978-AandeelTrein)^2)</f>
        <v>2.0816528057806649E-2</v>
      </c>
      <c r="O978" s="58" t="str">
        <f>IF($N978=LeastSquares,B978,"")</f>
        <v/>
      </c>
      <c r="P978" s="58" t="str">
        <f>IF($N978=LeastSquares,C978,"")</f>
        <v/>
      </c>
      <c r="Q978" s="58" t="str">
        <f>IF($N978=LeastSquares,D978,"")</f>
        <v/>
      </c>
    </row>
    <row r="979" spans="1:17" x14ac:dyDescent="0.25">
      <c r="A979">
        <v>977</v>
      </c>
      <c r="B979" s="51">
        <f t="shared" si="121"/>
        <v>9</v>
      </c>
      <c r="C979" s="51">
        <f t="shared" si="122"/>
        <v>7</v>
      </c>
      <c r="D979" s="51">
        <f t="shared" si="123"/>
        <v>7</v>
      </c>
      <c r="E979" s="14">
        <f>Alfa*($B979*V$3+$C979*V$4+$D979*V$5)</f>
        <v>2.6999999999999997</v>
      </c>
      <c r="F979" s="14">
        <f>Alfa*($B979*W$3+$C979*W$4+$D979*W$5)</f>
        <v>4.6021276595744682</v>
      </c>
      <c r="G979" s="14">
        <f>Alfa*($B979*X$3+$C979*X$4+$D979*X$5)</f>
        <v>2.2365957446808511</v>
      </c>
      <c r="H979" s="14">
        <f>Alfa*($B979*Y$3+$C979*Y$4+$D979*Y$5)</f>
        <v>2.73</v>
      </c>
      <c r="I979" s="19">
        <f t="shared" si="124"/>
        <v>139.27023683988898</v>
      </c>
      <c r="J979" s="22">
        <f t="shared" si="125"/>
        <v>0.10684071530645277</v>
      </c>
      <c r="K979" s="22">
        <f t="shared" si="126"/>
        <v>0.71584720468702145</v>
      </c>
      <c r="L979" s="22">
        <f t="shared" si="127"/>
        <v>6.7217580508154656E-2</v>
      </c>
      <c r="M979" s="22">
        <f t="shared" si="128"/>
        <v>0.1100944994983712</v>
      </c>
      <c r="N979" s="23">
        <f>SUM((J979-AandeelFiets)^2,(K979-AandeelAuto)^2,(L979-AandeelBus)^2,(M979-AandeelTrein)^2)</f>
        <v>3.6770933333230525E-2</v>
      </c>
      <c r="O979" s="58" t="str">
        <f>IF($N979=LeastSquares,B979,"")</f>
        <v/>
      </c>
      <c r="P979" s="58" t="str">
        <f>IF($N979=LeastSquares,C979,"")</f>
        <v/>
      </c>
      <c r="Q979" s="58" t="str">
        <f>IF($N979=LeastSquares,D979,"")</f>
        <v/>
      </c>
    </row>
    <row r="980" spans="1:17" x14ac:dyDescent="0.25">
      <c r="A980">
        <v>978</v>
      </c>
      <c r="B980" s="51">
        <f t="shared" si="121"/>
        <v>9</v>
      </c>
      <c r="C980" s="51">
        <f t="shared" si="122"/>
        <v>7</v>
      </c>
      <c r="D980" s="51">
        <f t="shared" si="123"/>
        <v>8</v>
      </c>
      <c r="E980" s="14">
        <f>Alfa*($B980*V$3+$C980*V$4+$D980*V$5)</f>
        <v>2.6999999999999997</v>
      </c>
      <c r="F980" s="14">
        <f>Alfa*($B980*W$3+$C980*W$4+$D980*W$5)</f>
        <v>4.9021276595744689</v>
      </c>
      <c r="G980" s="14">
        <f>Alfa*($B980*X$3+$C980*X$4+$D980*X$5)</f>
        <v>2.3565957446808512</v>
      </c>
      <c r="H980" s="14">
        <f>Alfa*($B980*Y$3+$C980*Y$4+$D980*Y$5)</f>
        <v>2.94</v>
      </c>
      <c r="I980" s="19">
        <f t="shared" si="124"/>
        <v>178.92634328288628</v>
      </c>
      <c r="J980" s="22">
        <f t="shared" si="125"/>
        <v>8.3161212887180425E-2</v>
      </c>
      <c r="K980" s="22">
        <f t="shared" si="126"/>
        <v>0.75212964355912415</v>
      </c>
      <c r="L980" s="22">
        <f t="shared" si="127"/>
        <v>5.8990522331169887E-2</v>
      </c>
      <c r="M980" s="22">
        <f t="shared" si="128"/>
        <v>0.10571862122252558</v>
      </c>
      <c r="N980" s="23">
        <f>SUM((J980-AandeelFiets)^2,(K980-AandeelAuto)^2,(L980-AandeelBus)^2,(M980-AandeelTrein)^2)</f>
        <v>5.5065992199971284E-2</v>
      </c>
      <c r="O980" s="58" t="str">
        <f>IF($N980=LeastSquares,B980,"")</f>
        <v/>
      </c>
      <c r="P980" s="58" t="str">
        <f>IF($N980=LeastSquares,C980,"")</f>
        <v/>
      </c>
      <c r="Q980" s="58" t="str">
        <f>IF($N980=LeastSquares,D980,"")</f>
        <v/>
      </c>
    </row>
    <row r="981" spans="1:17" x14ac:dyDescent="0.25">
      <c r="A981">
        <v>979</v>
      </c>
      <c r="B981" s="51">
        <f t="shared" si="121"/>
        <v>9</v>
      </c>
      <c r="C981" s="51">
        <f t="shared" si="122"/>
        <v>7</v>
      </c>
      <c r="D981" s="51">
        <f t="shared" si="123"/>
        <v>9</v>
      </c>
      <c r="E981" s="14">
        <f>Alfa*($B981*V$3+$C981*V$4+$D981*V$5)</f>
        <v>2.6999999999999997</v>
      </c>
      <c r="F981" s="14">
        <f>Alfa*($B981*W$3+$C981*W$4+$D981*W$5)</f>
        <v>5.2021276595744688</v>
      </c>
      <c r="G981" s="14">
        <f>Alfa*($B981*X$3+$C981*X$4+$D981*X$5)</f>
        <v>2.4765957446808509</v>
      </c>
      <c r="H981" s="14">
        <f>Alfa*($B981*Y$3+$C981*Y$4+$D981*Y$5)</f>
        <v>3.15</v>
      </c>
      <c r="I981" s="19">
        <f t="shared" si="124"/>
        <v>231.77481681685086</v>
      </c>
      <c r="J981" s="22">
        <f t="shared" si="125"/>
        <v>6.4199087412636538E-2</v>
      </c>
      <c r="K981" s="22">
        <f t="shared" si="126"/>
        <v>0.783770819392824</v>
      </c>
      <c r="L981" s="22">
        <f t="shared" si="127"/>
        <v>5.1345882107952961E-2</v>
      </c>
      <c r="M981" s="22">
        <f t="shared" si="128"/>
        <v>0.10068421108658641</v>
      </c>
      <c r="N981" s="23">
        <f>SUM((J981-AandeelFiets)^2,(K981-AandeelAuto)^2,(L981-AandeelBus)^2,(M981-AandeelTrein)^2)</f>
        <v>7.4074379821866959E-2</v>
      </c>
      <c r="O981" s="58" t="str">
        <f>IF($N981=LeastSquares,B981,"")</f>
        <v/>
      </c>
      <c r="P981" s="58" t="str">
        <f>IF($N981=LeastSquares,C981,"")</f>
        <v/>
      </c>
      <c r="Q981" s="58" t="str">
        <f>IF($N981=LeastSquares,D981,"")</f>
        <v/>
      </c>
    </row>
    <row r="982" spans="1:17" x14ac:dyDescent="0.25">
      <c r="A982">
        <v>980</v>
      </c>
      <c r="B982" s="51">
        <f t="shared" si="121"/>
        <v>9</v>
      </c>
      <c r="C982" s="51">
        <f t="shared" si="122"/>
        <v>8</v>
      </c>
      <c r="D982" s="51">
        <f t="shared" si="123"/>
        <v>0</v>
      </c>
      <c r="E982" s="14">
        <f>Alfa*($B982*V$3+$C982*V$4+$D982*V$5)</f>
        <v>2.6999999999999997</v>
      </c>
      <c r="F982" s="14">
        <f>Alfa*($B982*W$3+$C982*W$4+$D982*W$5)</f>
        <v>2.802127659574468</v>
      </c>
      <c r="G982" s="14">
        <f>Alfa*($B982*X$3+$C982*X$4+$D982*X$5)</f>
        <v>1.4565957446808511</v>
      </c>
      <c r="H982" s="14">
        <f>Alfa*($B982*Y$3+$C982*Y$4+$D982*Y$5)</f>
        <v>1.44</v>
      </c>
      <c r="I982" s="19">
        <f t="shared" si="124"/>
        <v>39.871426036667948</v>
      </c>
      <c r="J982" s="22">
        <f t="shared" si="125"/>
        <v>0.37319286526618367</v>
      </c>
      <c r="K982" s="22">
        <f t="shared" si="126"/>
        <v>0.41332037169754043</v>
      </c>
      <c r="L982" s="22">
        <f t="shared" si="127"/>
        <v>0.10762910414253656</v>
      </c>
      <c r="M982" s="22">
        <f t="shared" si="128"/>
        <v>0.10585765889373931</v>
      </c>
      <c r="N982" s="23">
        <f>SUM((J982-AandeelFiets)^2,(K982-AandeelAuto)^2,(L982-AandeelBus)^2,(M982-AandeelTrein)^2)</f>
        <v>6.3053093452762873E-2</v>
      </c>
      <c r="O982" s="58" t="str">
        <f>IF($N982=LeastSquares,B982,"")</f>
        <v/>
      </c>
      <c r="P982" s="58" t="str">
        <f>IF($N982=LeastSquares,C982,"")</f>
        <v/>
      </c>
      <c r="Q982" s="58" t="str">
        <f>IF($N982=LeastSquares,D982,"")</f>
        <v/>
      </c>
    </row>
    <row r="983" spans="1:17" x14ac:dyDescent="0.25">
      <c r="A983">
        <v>981</v>
      </c>
      <c r="B983" s="51">
        <f t="shared" si="121"/>
        <v>9</v>
      </c>
      <c r="C983" s="51">
        <f t="shared" si="122"/>
        <v>8</v>
      </c>
      <c r="D983" s="51">
        <f t="shared" si="123"/>
        <v>1</v>
      </c>
      <c r="E983" s="14">
        <f>Alfa*($B983*V$3+$C983*V$4+$D983*V$5)</f>
        <v>2.6999999999999997</v>
      </c>
      <c r="F983" s="14">
        <f>Alfa*($B983*W$3+$C983*W$4+$D983*W$5)</f>
        <v>3.1021276595744682</v>
      </c>
      <c r="G983" s="14">
        <f>Alfa*($B983*X$3+$C983*X$4+$D983*X$5)</f>
        <v>1.5765957446808512</v>
      </c>
      <c r="H983" s="14">
        <f>Alfa*($B983*Y$3+$C983*Y$4+$D983*Y$5)</f>
        <v>1.65</v>
      </c>
      <c r="I983" s="19">
        <f t="shared" si="124"/>
        <v>47.170399199196979</v>
      </c>
      <c r="J983" s="22">
        <f t="shared" si="125"/>
        <v>0.31544638115180801</v>
      </c>
      <c r="K983" s="22">
        <f t="shared" si="126"/>
        <v>0.47159302491964811</v>
      </c>
      <c r="L983" s="22">
        <f t="shared" si="127"/>
        <v>0.10257399734302049</v>
      </c>
      <c r="M983" s="22">
        <f t="shared" si="128"/>
        <v>0.11038659658552331</v>
      </c>
      <c r="N983" s="23">
        <f>SUM((J983-AandeelFiets)^2,(K983-AandeelAuto)^2,(L983-AandeelBus)^2,(M983-AandeelTrein)^2)</f>
        <v>3.0067458898376594E-2</v>
      </c>
      <c r="O983" s="58" t="str">
        <f>IF($N983=LeastSquares,B983,"")</f>
        <v/>
      </c>
      <c r="P983" s="58" t="str">
        <f>IF($N983=LeastSquares,C983,"")</f>
        <v/>
      </c>
      <c r="Q983" s="58" t="str">
        <f>IF($N983=LeastSquares,D983,"")</f>
        <v/>
      </c>
    </row>
    <row r="984" spans="1:17" x14ac:dyDescent="0.25">
      <c r="A984">
        <v>982</v>
      </c>
      <c r="B984" s="51">
        <f t="shared" si="121"/>
        <v>9</v>
      </c>
      <c r="C984" s="51">
        <f t="shared" si="122"/>
        <v>8</v>
      </c>
      <c r="D984" s="51">
        <f t="shared" si="123"/>
        <v>2</v>
      </c>
      <c r="E984" s="14">
        <f>Alfa*($B984*V$3+$C984*V$4+$D984*V$5)</f>
        <v>2.6999999999999997</v>
      </c>
      <c r="F984" s="14">
        <f>Alfa*($B984*W$3+$C984*W$4+$D984*W$5)</f>
        <v>3.4021276595744681</v>
      </c>
      <c r="G984" s="14">
        <f>Alfa*($B984*X$3+$C984*X$4+$D984*X$5)</f>
        <v>1.6965957446808511</v>
      </c>
      <c r="H984" s="14">
        <f>Alfa*($B984*Y$3+$C984*Y$4+$D984*Y$5)</f>
        <v>1.8599999999999997</v>
      </c>
      <c r="I984" s="19">
        <f t="shared" si="124"/>
        <v>56.786734178855582</v>
      </c>
      <c r="J984" s="22">
        <f t="shared" si="125"/>
        <v>0.26202830537864008</v>
      </c>
      <c r="K984" s="22">
        <f t="shared" si="126"/>
        <v>0.52878408587601877</v>
      </c>
      <c r="L984" s="22">
        <f t="shared" si="127"/>
        <v>9.6067231877093581E-2</v>
      </c>
      <c r="M984" s="22">
        <f t="shared" si="128"/>
        <v>0.11312037686824745</v>
      </c>
      <c r="N984" s="23">
        <f>SUM((J984-AandeelFiets)^2,(K984-AandeelAuto)^2,(L984-AandeelBus)^2,(M984-AandeelTrein)^2)</f>
        <v>1.1689800457980327E-2</v>
      </c>
      <c r="O984" s="58" t="str">
        <f>IF($N984=LeastSquares,B984,"")</f>
        <v/>
      </c>
      <c r="P984" s="58" t="str">
        <f>IF($N984=LeastSquares,C984,"")</f>
        <v/>
      </c>
      <c r="Q984" s="58" t="str">
        <f>IF($N984=LeastSquares,D984,"")</f>
        <v/>
      </c>
    </row>
    <row r="985" spans="1:17" x14ac:dyDescent="0.25">
      <c r="A985">
        <v>983</v>
      </c>
      <c r="B985" s="51">
        <f t="shared" si="121"/>
        <v>9</v>
      </c>
      <c r="C985" s="51">
        <f t="shared" si="122"/>
        <v>8</v>
      </c>
      <c r="D985" s="51">
        <f t="shared" si="123"/>
        <v>3</v>
      </c>
      <c r="E985" s="14">
        <f>Alfa*($B985*V$3+$C985*V$4+$D985*V$5)</f>
        <v>2.6999999999999997</v>
      </c>
      <c r="F985" s="14">
        <f>Alfa*($B985*W$3+$C985*W$4+$D985*W$5)</f>
        <v>3.7021276595744679</v>
      </c>
      <c r="G985" s="14">
        <f>Alfa*($B985*X$3+$C985*X$4+$D985*X$5)</f>
        <v>1.8165957446808512</v>
      </c>
      <c r="H985" s="14">
        <f>Alfa*($B985*Y$3+$C985*Y$4+$D985*Y$5)</f>
        <v>2.0699999999999998</v>
      </c>
      <c r="I985" s="19">
        <f t="shared" si="124"/>
        <v>69.488892503373435</v>
      </c>
      <c r="J985" s="22">
        <f t="shared" si="125"/>
        <v>0.21413108180059817</v>
      </c>
      <c r="K985" s="22">
        <f t="shared" si="126"/>
        <v>0.58330839088580155</v>
      </c>
      <c r="L985" s="22">
        <f t="shared" si="127"/>
        <v>8.8516068805864587E-2</v>
      </c>
      <c r="M985" s="22">
        <f t="shared" si="128"/>
        <v>0.11404445850773583</v>
      </c>
      <c r="N985" s="23">
        <f>SUM((J985-AandeelFiets)^2,(K985-AandeelAuto)^2,(L985-AandeelBus)^2,(M985-AandeelTrein)^2)</f>
        <v>6.1601510015766893E-3</v>
      </c>
      <c r="O985" s="58" t="str">
        <f>IF($N985=LeastSquares,B985,"")</f>
        <v/>
      </c>
      <c r="P985" s="58" t="str">
        <f>IF($N985=LeastSquares,C985,"")</f>
        <v/>
      </c>
      <c r="Q985" s="58" t="str">
        <f>IF($N985=LeastSquares,D985,"")</f>
        <v/>
      </c>
    </row>
    <row r="986" spans="1:17" x14ac:dyDescent="0.25">
      <c r="A986">
        <v>984</v>
      </c>
      <c r="B986" s="51">
        <f t="shared" si="121"/>
        <v>9</v>
      </c>
      <c r="C986" s="51">
        <f t="shared" si="122"/>
        <v>8</v>
      </c>
      <c r="D986" s="51">
        <f t="shared" si="123"/>
        <v>4</v>
      </c>
      <c r="E986" s="14">
        <f>Alfa*($B986*V$3+$C986*V$4+$D986*V$5)</f>
        <v>2.6999999999999997</v>
      </c>
      <c r="F986" s="14">
        <f>Alfa*($B986*W$3+$C986*W$4+$D986*W$5)</f>
        <v>4.0021276595744677</v>
      </c>
      <c r="G986" s="14">
        <f>Alfa*($B986*X$3+$C986*X$4+$D986*X$5)</f>
        <v>1.9365957446808513</v>
      </c>
      <c r="H986" s="14">
        <f>Alfa*($B986*Y$3+$C986*Y$4+$D986*Y$5)</f>
        <v>2.2799999999999998</v>
      </c>
      <c r="I986" s="19">
        <f t="shared" si="124"/>
        <v>86.305953995287794</v>
      </c>
      <c r="J986" s="22">
        <f t="shared" si="125"/>
        <v>0.17240678117856442</v>
      </c>
      <c r="K986" s="22">
        <f t="shared" si="126"/>
        <v>0.63395904275197579</v>
      </c>
      <c r="L986" s="22">
        <f t="shared" si="127"/>
        <v>8.035484878153365E-2</v>
      </c>
      <c r="M986" s="22">
        <f t="shared" si="128"/>
        <v>0.11327932728792615</v>
      </c>
      <c r="N986" s="23">
        <f>SUM((J986-AandeelFiets)^2,(K986-AandeelAuto)^2,(L986-AandeelBus)^2,(M986-AandeelTrein)^2)</f>
        <v>1.0809472729273361E-2</v>
      </c>
      <c r="O986" s="58" t="str">
        <f>IF($N986=LeastSquares,B986,"")</f>
        <v/>
      </c>
      <c r="P986" s="58" t="str">
        <f>IF($N986=LeastSquares,C986,"")</f>
        <v/>
      </c>
      <c r="Q986" s="58" t="str">
        <f>IF($N986=LeastSquares,D986,"")</f>
        <v/>
      </c>
    </row>
    <row r="987" spans="1:17" x14ac:dyDescent="0.25">
      <c r="A987">
        <v>985</v>
      </c>
      <c r="B987" s="51">
        <f t="shared" si="121"/>
        <v>9</v>
      </c>
      <c r="C987" s="51">
        <f t="shared" si="122"/>
        <v>8</v>
      </c>
      <c r="D987" s="51">
        <f t="shared" si="123"/>
        <v>5</v>
      </c>
      <c r="E987" s="14">
        <f>Alfa*($B987*V$3+$C987*V$4+$D987*V$5)</f>
        <v>2.6999999999999997</v>
      </c>
      <c r="F987" s="14">
        <f>Alfa*($B987*W$3+$C987*W$4+$D987*W$5)</f>
        <v>4.3021276595744684</v>
      </c>
      <c r="G987" s="14">
        <f>Alfa*($B987*X$3+$C987*X$4+$D987*X$5)</f>
        <v>2.0565957446808509</v>
      </c>
      <c r="H987" s="14">
        <f>Alfa*($B987*Y$3+$C987*Y$4+$D987*Y$5)</f>
        <v>2.4900000000000002</v>
      </c>
      <c r="I987" s="19">
        <f t="shared" si="124"/>
        <v>108.61708208968994</v>
      </c>
      <c r="J987" s="22">
        <f t="shared" si="125"/>
        <v>0.13699255622228901</v>
      </c>
      <c r="K987" s="22">
        <f t="shared" si="126"/>
        <v>0.67997378760166638</v>
      </c>
      <c r="L987" s="22">
        <f t="shared" si="127"/>
        <v>7.198964828707205E-2</v>
      </c>
      <c r="M987" s="22">
        <f t="shared" si="128"/>
        <v>0.11104400788897265</v>
      </c>
      <c r="N987" s="23">
        <f>SUM((J987-AandeelFiets)^2,(K987-AandeelAuto)^2,(L987-AandeelBus)^2,(M987-AandeelTrein)^2)</f>
        <v>2.2684359843435836E-2</v>
      </c>
      <c r="O987" s="58" t="str">
        <f>IF($N987=LeastSquares,B987,"")</f>
        <v/>
      </c>
      <c r="P987" s="58" t="str">
        <f>IF($N987=LeastSquares,C987,"")</f>
        <v/>
      </c>
      <c r="Q987" s="58" t="str">
        <f>IF($N987=LeastSquares,D987,"")</f>
        <v/>
      </c>
    </row>
    <row r="988" spans="1:17" x14ac:dyDescent="0.25">
      <c r="A988">
        <v>986</v>
      </c>
      <c r="B988" s="51">
        <f t="shared" si="121"/>
        <v>9</v>
      </c>
      <c r="C988" s="51">
        <f t="shared" si="122"/>
        <v>8</v>
      </c>
      <c r="D988" s="51">
        <f t="shared" si="123"/>
        <v>6</v>
      </c>
      <c r="E988" s="14">
        <f>Alfa*($B988*V$3+$C988*V$4+$D988*V$5)</f>
        <v>2.6999999999999997</v>
      </c>
      <c r="F988" s="14">
        <f>Alfa*($B988*W$3+$C988*W$4+$D988*W$5)</f>
        <v>4.6021276595744682</v>
      </c>
      <c r="G988" s="14">
        <f>Alfa*($B988*X$3+$C988*X$4+$D988*X$5)</f>
        <v>2.176595744680851</v>
      </c>
      <c r="H988" s="14">
        <f>Alfa*($B988*Y$3+$C988*Y$4+$D988*Y$5)</f>
        <v>2.6999999999999997</v>
      </c>
      <c r="I988" s="19">
        <f t="shared" si="124"/>
        <v>138.27191556286621</v>
      </c>
      <c r="J988" s="22">
        <f t="shared" si="125"/>
        <v>0.10761210376164684</v>
      </c>
      <c r="K988" s="22">
        <f t="shared" si="126"/>
        <v>0.72101561139222403</v>
      </c>
      <c r="L988" s="22">
        <f t="shared" si="127"/>
        <v>6.3760181084482365E-2</v>
      </c>
      <c r="M988" s="22">
        <f t="shared" si="128"/>
        <v>0.10761210376164684</v>
      </c>
      <c r="N988" s="23">
        <f>SUM((J988-AandeelFiets)^2,(K988-AandeelAuto)^2,(L988-AandeelBus)^2,(M988-AandeelTrein)^2)</f>
        <v>3.9045997840834352E-2</v>
      </c>
      <c r="O988" s="58" t="str">
        <f>IF($N988=LeastSquares,B988,"")</f>
        <v/>
      </c>
      <c r="P988" s="58" t="str">
        <f>IF($N988=LeastSquares,C988,"")</f>
        <v/>
      </c>
      <c r="Q988" s="58" t="str">
        <f>IF($N988=LeastSquares,D988,"")</f>
        <v/>
      </c>
    </row>
    <row r="989" spans="1:17" x14ac:dyDescent="0.25">
      <c r="A989">
        <v>987</v>
      </c>
      <c r="B989" s="51">
        <f t="shared" si="121"/>
        <v>9</v>
      </c>
      <c r="C989" s="51">
        <f t="shared" si="122"/>
        <v>8</v>
      </c>
      <c r="D989" s="51">
        <f t="shared" si="123"/>
        <v>7</v>
      </c>
      <c r="E989" s="14">
        <f>Alfa*($B989*V$3+$C989*V$4+$D989*V$5)</f>
        <v>2.6999999999999997</v>
      </c>
      <c r="F989" s="14">
        <f>Alfa*($B989*W$3+$C989*W$4+$D989*W$5)</f>
        <v>4.9021276595744689</v>
      </c>
      <c r="G989" s="14">
        <f>Alfa*($B989*X$3+$C989*X$4+$D989*X$5)</f>
        <v>2.2965957446808511</v>
      </c>
      <c r="H989" s="14">
        <f>Alfa*($B989*Y$3+$C989*Y$4+$D989*Y$5)</f>
        <v>2.9099999999999997</v>
      </c>
      <c r="I989" s="19">
        <f t="shared" si="124"/>
        <v>177.75262260936904</v>
      </c>
      <c r="J989" s="22">
        <f t="shared" si="125"/>
        <v>8.3710335782626835E-2</v>
      </c>
      <c r="K989" s="22">
        <f t="shared" si="126"/>
        <v>0.7570960406724343</v>
      </c>
      <c r="L989" s="22">
        <f t="shared" si="127"/>
        <v>5.5922018898300285E-2</v>
      </c>
      <c r="M989" s="22">
        <f t="shared" si="128"/>
        <v>0.10327160464663863</v>
      </c>
      <c r="N989" s="23">
        <f>SUM((J989-AandeelFiets)^2,(K989-AandeelAuto)^2,(L989-AandeelBus)^2,(M989-AandeelTrein)^2)</f>
        <v>5.7658774714382605E-2</v>
      </c>
      <c r="O989" s="58" t="str">
        <f>IF($N989=LeastSquares,B989,"")</f>
        <v/>
      </c>
      <c r="P989" s="58" t="str">
        <f>IF($N989=LeastSquares,C989,"")</f>
        <v/>
      </c>
      <c r="Q989" s="58" t="str">
        <f>IF($N989=LeastSquares,D989,"")</f>
        <v/>
      </c>
    </row>
    <row r="990" spans="1:17" x14ac:dyDescent="0.25">
      <c r="A990">
        <v>988</v>
      </c>
      <c r="B990" s="51">
        <f t="shared" si="121"/>
        <v>9</v>
      </c>
      <c r="C990" s="51">
        <f t="shared" si="122"/>
        <v>8</v>
      </c>
      <c r="D990" s="51">
        <f t="shared" si="123"/>
        <v>8</v>
      </c>
      <c r="E990" s="14">
        <f>Alfa*($B990*V$3+$C990*V$4+$D990*V$5)</f>
        <v>2.6999999999999997</v>
      </c>
      <c r="F990" s="14">
        <f>Alfa*($B990*W$3+$C990*W$4+$D990*W$5)</f>
        <v>5.2021276595744688</v>
      </c>
      <c r="G990" s="14">
        <f>Alfa*($B990*X$3+$C990*X$4+$D990*X$5)</f>
        <v>2.4165957446808513</v>
      </c>
      <c r="H990" s="14">
        <f>Alfa*($B990*Y$3+$C990*Y$4+$D990*Y$5)</f>
        <v>3.1199999999999997</v>
      </c>
      <c r="I990" s="19">
        <f t="shared" si="124"/>
        <v>230.39209008769666</v>
      </c>
      <c r="J990" s="22">
        <f t="shared" si="125"/>
        <v>6.4584386205311969E-2</v>
      </c>
      <c r="K990" s="22">
        <f t="shared" si="126"/>
        <v>0.78847471726142293</v>
      </c>
      <c r="L990" s="22">
        <f t="shared" si="127"/>
        <v>4.8645943635553843E-2</v>
      </c>
      <c r="M990" s="22">
        <f t="shared" si="128"/>
        <v>9.829495289771123E-2</v>
      </c>
      <c r="N990" s="23">
        <f>SUM((J990-AandeelFiets)^2,(K990-AandeelAuto)^2,(L990-AandeelBus)^2,(M990-AandeelTrein)^2)</f>
        <v>7.6881556602182641E-2</v>
      </c>
      <c r="O990" s="58" t="str">
        <f>IF($N990=LeastSquares,B990,"")</f>
        <v/>
      </c>
      <c r="P990" s="58" t="str">
        <f>IF($N990=LeastSquares,C990,"")</f>
        <v/>
      </c>
      <c r="Q990" s="58" t="str">
        <f>IF($N990=LeastSquares,D990,"")</f>
        <v/>
      </c>
    </row>
    <row r="991" spans="1:17" x14ac:dyDescent="0.25">
      <c r="A991">
        <v>989</v>
      </c>
      <c r="B991" s="51">
        <f t="shared" si="121"/>
        <v>9</v>
      </c>
      <c r="C991" s="51">
        <f t="shared" si="122"/>
        <v>8</v>
      </c>
      <c r="D991" s="51">
        <f t="shared" si="123"/>
        <v>9</v>
      </c>
      <c r="E991" s="14">
        <f>Alfa*($B991*V$3+$C991*V$4+$D991*V$5)</f>
        <v>2.6999999999999997</v>
      </c>
      <c r="F991" s="14">
        <f>Alfa*($B991*W$3+$C991*W$4+$D991*W$5)</f>
        <v>5.5021276595744686</v>
      </c>
      <c r="G991" s="14">
        <f>Alfa*($B991*X$3+$C991*X$4+$D991*X$5)</f>
        <v>2.5365957446808514</v>
      </c>
      <c r="H991" s="14">
        <f>Alfa*($B991*Y$3+$C991*Y$4+$D991*Y$5)</f>
        <v>3.3299999999999996</v>
      </c>
      <c r="I991" s="19">
        <f t="shared" si="124"/>
        <v>300.66776059233581</v>
      </c>
      <c r="J991" s="22">
        <f t="shared" si="125"/>
        <v>4.9488949848027444E-2</v>
      </c>
      <c r="K991" s="22">
        <f t="shared" si="126"/>
        <v>0.81556169227752195</v>
      </c>
      <c r="L991" s="22">
        <f t="shared" si="127"/>
        <v>4.2028382083111826E-2</v>
      </c>
      <c r="M991" s="22">
        <f t="shared" si="128"/>
        <v>9.2920975791338831E-2</v>
      </c>
      <c r="N991" s="23">
        <f>SUM((J991-AandeelFiets)^2,(K991-AandeelAuto)^2,(L991-AandeelBus)^2,(M991-AandeelTrein)^2)</f>
        <v>9.5625094303395844E-2</v>
      </c>
      <c r="O991" s="58" t="str">
        <f>IF($N991=LeastSquares,B991,"")</f>
        <v/>
      </c>
      <c r="P991" s="58" t="str">
        <f>IF($N991=LeastSquares,C991,"")</f>
        <v/>
      </c>
      <c r="Q991" s="58" t="str">
        <f>IF($N991=LeastSquares,D991,"")</f>
        <v/>
      </c>
    </row>
    <row r="992" spans="1:17" x14ac:dyDescent="0.25">
      <c r="A992">
        <v>990</v>
      </c>
      <c r="B992" s="51">
        <f t="shared" si="121"/>
        <v>9</v>
      </c>
      <c r="C992" s="51">
        <f t="shared" si="122"/>
        <v>9</v>
      </c>
      <c r="D992" s="51">
        <f t="shared" si="123"/>
        <v>0</v>
      </c>
      <c r="E992" s="14">
        <f>Alfa*($B992*V$3+$C992*V$4+$D992*V$5)</f>
        <v>2.6999999999999997</v>
      </c>
      <c r="F992" s="14">
        <f>Alfa*($B992*W$3+$C992*W$4+$D992*W$5)</f>
        <v>3.1021276595744682</v>
      </c>
      <c r="G992" s="14">
        <f>Alfa*($B992*X$3+$C992*X$4+$D992*X$5)</f>
        <v>1.5165957446808511</v>
      </c>
      <c r="H992" s="14">
        <f>Alfa*($B992*Y$3+$C992*Y$4+$D992*Y$5)</f>
        <v>1.6199999999999999</v>
      </c>
      <c r="I992" s="19">
        <f t="shared" si="124"/>
        <v>46.734739923270816</v>
      </c>
      <c r="J992" s="22">
        <f t="shared" si="125"/>
        <v>0.3183869590223975</v>
      </c>
      <c r="K992" s="22">
        <f t="shared" si="126"/>
        <v>0.47598919522263128</v>
      </c>
      <c r="L992" s="22">
        <f t="shared" si="127"/>
        <v>9.7501059047266359E-2</v>
      </c>
      <c r="M992" s="22">
        <f t="shared" si="128"/>
        <v>0.10812278670770481</v>
      </c>
      <c r="N992" s="23">
        <f>SUM((J992-AandeelFiets)^2,(K992-AandeelAuto)^2,(L992-AandeelBus)^2,(M992-AandeelTrein)^2)</f>
        <v>3.0693736434677339E-2</v>
      </c>
      <c r="O992" s="58" t="str">
        <f>IF($N992=LeastSquares,B992,"")</f>
        <v/>
      </c>
      <c r="P992" s="58" t="str">
        <f>IF($N992=LeastSquares,C992,"")</f>
        <v/>
      </c>
      <c r="Q992" s="58" t="str">
        <f>IF($N992=LeastSquares,D992,"")</f>
        <v/>
      </c>
    </row>
    <row r="993" spans="1:17" x14ac:dyDescent="0.25">
      <c r="A993">
        <v>991</v>
      </c>
      <c r="B993" s="51">
        <f t="shared" si="121"/>
        <v>9</v>
      </c>
      <c r="C993" s="51">
        <f t="shared" si="122"/>
        <v>9</v>
      </c>
      <c r="D993" s="51">
        <f t="shared" si="123"/>
        <v>1</v>
      </c>
      <c r="E993" s="14">
        <f>Alfa*($B993*V$3+$C993*V$4+$D993*V$5)</f>
        <v>2.6999999999999997</v>
      </c>
      <c r="F993" s="14">
        <f>Alfa*($B993*W$3+$C993*W$4+$D993*W$5)</f>
        <v>3.4021276595744681</v>
      </c>
      <c r="G993" s="14">
        <f>Alfa*($B993*X$3+$C993*X$4+$D993*X$5)</f>
        <v>1.6365957446808512</v>
      </c>
      <c r="H993" s="14">
        <f>Alfa*($B993*Y$3+$C993*Y$4+$D993*Y$5)</f>
        <v>1.8299999999999998</v>
      </c>
      <c r="I993" s="19">
        <f t="shared" si="124"/>
        <v>56.279189542693679</v>
      </c>
      <c r="J993" s="22">
        <f t="shared" si="125"/>
        <v>0.26439136465504698</v>
      </c>
      <c r="K993" s="22">
        <f t="shared" si="126"/>
        <v>0.53355283838746981</v>
      </c>
      <c r="L993" s="22">
        <f t="shared" si="127"/>
        <v>9.1288625127553744E-2</v>
      </c>
      <c r="M993" s="22">
        <f t="shared" si="128"/>
        <v>0.1107671718299294</v>
      </c>
      <c r="N993" s="23">
        <f>SUM((J993-AandeelFiets)^2,(K993-AandeelAuto)^2,(L993-AandeelBus)^2,(M993-AandeelTrein)^2)</f>
        <v>1.2428453263240564E-2</v>
      </c>
      <c r="O993" s="58" t="str">
        <f>IF($N993=LeastSquares,B993,"")</f>
        <v/>
      </c>
      <c r="P993" s="58" t="str">
        <f>IF($N993=LeastSquares,C993,"")</f>
        <v/>
      </c>
      <c r="Q993" s="58" t="str">
        <f>IF($N993=LeastSquares,D993,"")</f>
        <v/>
      </c>
    </row>
    <row r="994" spans="1:17" x14ac:dyDescent="0.25">
      <c r="A994">
        <v>992</v>
      </c>
      <c r="B994" s="51">
        <f t="shared" si="121"/>
        <v>9</v>
      </c>
      <c r="C994" s="51">
        <f t="shared" si="122"/>
        <v>9</v>
      </c>
      <c r="D994" s="51">
        <f t="shared" si="123"/>
        <v>2</v>
      </c>
      <c r="E994" s="14">
        <f>Alfa*($B994*V$3+$C994*V$4+$D994*V$5)</f>
        <v>2.6999999999999997</v>
      </c>
      <c r="F994" s="14">
        <f>Alfa*($B994*W$3+$C994*W$4+$D994*W$5)</f>
        <v>3.7021276595744679</v>
      </c>
      <c r="G994" s="14">
        <f>Alfa*($B994*X$3+$C994*X$4+$D994*X$5)</f>
        <v>1.7565957446808511</v>
      </c>
      <c r="H994" s="14">
        <f>Alfa*($B994*Y$3+$C994*Y$4+$D994*Y$5)</f>
        <v>2.0399999999999996</v>
      </c>
      <c r="I994" s="19">
        <f t="shared" si="124"/>
        <v>68.896479009666109</v>
      </c>
      <c r="J994" s="22">
        <f t="shared" si="125"/>
        <v>0.21597231003321982</v>
      </c>
      <c r="K994" s="22">
        <f t="shared" si="126"/>
        <v>0.58832402835698461</v>
      </c>
      <c r="L994" s="22">
        <f t="shared" si="127"/>
        <v>8.4078084955871171E-2</v>
      </c>
      <c r="M994" s="22">
        <f t="shared" si="128"/>
        <v>0.11162557665392465</v>
      </c>
      <c r="N994" s="23">
        <f>SUM((J994-AandeelFiets)^2,(K994-AandeelAuto)^2,(L994-AandeelBus)^2,(M994-AandeelTrein)^2)</f>
        <v>7.2126532538003595E-3</v>
      </c>
      <c r="O994" s="58" t="str">
        <f>IF($N994=LeastSquares,B994,"")</f>
        <v/>
      </c>
      <c r="P994" s="58" t="str">
        <f>IF($N994=LeastSquares,C994,"")</f>
        <v/>
      </c>
      <c r="Q994" s="58" t="str">
        <f>IF($N994=LeastSquares,D994,"")</f>
        <v/>
      </c>
    </row>
    <row r="995" spans="1:17" x14ac:dyDescent="0.25">
      <c r="A995">
        <v>993</v>
      </c>
      <c r="B995" s="51">
        <f t="shared" si="121"/>
        <v>9</v>
      </c>
      <c r="C995" s="51">
        <f t="shared" si="122"/>
        <v>9</v>
      </c>
      <c r="D995" s="51">
        <f t="shared" si="123"/>
        <v>3</v>
      </c>
      <c r="E995" s="14">
        <f>Alfa*($B995*V$3+$C995*V$4+$D995*V$5)</f>
        <v>2.6999999999999997</v>
      </c>
      <c r="F995" s="14">
        <f>Alfa*($B995*W$3+$C995*W$4+$D995*W$5)</f>
        <v>4.0021276595744677</v>
      </c>
      <c r="G995" s="14">
        <f>Alfa*($B995*X$3+$C995*X$4+$D995*X$5)</f>
        <v>1.8765957446808512</v>
      </c>
      <c r="H995" s="14">
        <f>Alfa*($B995*Y$3+$C995*Y$4+$D995*Y$5)</f>
        <v>2.2499999999999996</v>
      </c>
      <c r="I995" s="19">
        <f t="shared" si="124"/>
        <v>85.613140529364571</v>
      </c>
      <c r="J995" s="22">
        <f t="shared" si="125"/>
        <v>0.17380196115769411</v>
      </c>
      <c r="K995" s="22">
        <f t="shared" si="126"/>
        <v>0.63908927578567365</v>
      </c>
      <c r="L995" s="22">
        <f t="shared" si="127"/>
        <v>7.6287739815412411E-2</v>
      </c>
      <c r="M995" s="22">
        <f t="shared" si="128"/>
        <v>0.11082102324121972</v>
      </c>
      <c r="N995" s="23">
        <f>SUM((J995-AandeelFiets)^2,(K995-AandeelAuto)^2,(L995-AandeelBus)^2,(M995-AandeelTrein)^2)</f>
        <v>1.228068741414615E-2</v>
      </c>
      <c r="O995" s="58" t="str">
        <f>IF($N995=LeastSquares,B995,"")</f>
        <v/>
      </c>
      <c r="P995" s="58" t="str">
        <f>IF($N995=LeastSquares,C995,"")</f>
        <v/>
      </c>
      <c r="Q995" s="58" t="str">
        <f>IF($N995=LeastSquares,D995,"")</f>
        <v/>
      </c>
    </row>
    <row r="996" spans="1:17" x14ac:dyDescent="0.25">
      <c r="A996">
        <v>994</v>
      </c>
      <c r="B996" s="51">
        <f t="shared" si="121"/>
        <v>9</v>
      </c>
      <c r="C996" s="51">
        <f t="shared" si="122"/>
        <v>9</v>
      </c>
      <c r="D996" s="51">
        <f t="shared" si="123"/>
        <v>4</v>
      </c>
      <c r="E996" s="14">
        <f>Alfa*($B996*V$3+$C996*V$4+$D996*V$5)</f>
        <v>2.6999999999999997</v>
      </c>
      <c r="F996" s="14">
        <f>Alfa*($B996*W$3+$C996*W$4+$D996*W$5)</f>
        <v>4.3021276595744684</v>
      </c>
      <c r="G996" s="14">
        <f>Alfa*($B996*X$3+$C996*X$4+$D996*X$5)</f>
        <v>1.9965957446808511</v>
      </c>
      <c r="H996" s="14">
        <f>Alfa*($B996*Y$3+$C996*Y$4+$D996*Y$5)</f>
        <v>2.4599999999999995</v>
      </c>
      <c r="I996" s="19">
        <f t="shared" si="124"/>
        <v>107.8052566041964</v>
      </c>
      <c r="J996" s="22">
        <f t="shared" si="125"/>
        <v>0.13802417612624676</v>
      </c>
      <c r="K996" s="22">
        <f t="shared" si="126"/>
        <v>0.68509431759835604</v>
      </c>
      <c r="L996" s="22">
        <f t="shared" si="127"/>
        <v>6.8307843833734574E-2</v>
      </c>
      <c r="M996" s="22">
        <f t="shared" si="128"/>
        <v>0.10857366244166271</v>
      </c>
      <c r="N996" s="23">
        <f>SUM((J996-AandeelFiets)^2,(K996-AandeelAuto)^2,(L996-AandeelBus)^2,(M996-AandeelTrein)^2)</f>
        <v>2.4589675163552385E-2</v>
      </c>
      <c r="O996" s="58" t="str">
        <f>IF($N996=LeastSquares,B996,"")</f>
        <v/>
      </c>
      <c r="P996" s="58" t="str">
        <f>IF($N996=LeastSquares,C996,"")</f>
        <v/>
      </c>
      <c r="Q996" s="58" t="str">
        <f>IF($N996=LeastSquares,D996,"")</f>
        <v/>
      </c>
    </row>
    <row r="997" spans="1:17" x14ac:dyDescent="0.25">
      <c r="A997">
        <v>995</v>
      </c>
      <c r="B997" s="51">
        <f t="shared" si="121"/>
        <v>9</v>
      </c>
      <c r="C997" s="51">
        <f t="shared" si="122"/>
        <v>9</v>
      </c>
      <c r="D997" s="51">
        <f t="shared" si="123"/>
        <v>5</v>
      </c>
      <c r="E997" s="14">
        <f>Alfa*($B997*V$3+$C997*V$4+$D997*V$5)</f>
        <v>2.6999999999999997</v>
      </c>
      <c r="F997" s="14">
        <f>Alfa*($B997*W$3+$C997*W$4+$D997*W$5)</f>
        <v>4.6021276595744682</v>
      </c>
      <c r="G997" s="14">
        <f>Alfa*($B997*X$3+$C997*X$4+$D997*X$5)</f>
        <v>2.116595744680851</v>
      </c>
      <c r="H997" s="14">
        <f>Alfa*($B997*Y$3+$C997*Y$4+$D997*Y$5)</f>
        <v>2.6699999999999995</v>
      </c>
      <c r="I997" s="19">
        <f t="shared" si="124"/>
        <v>137.31873504404294</v>
      </c>
      <c r="J997" s="22">
        <f t="shared" si="125"/>
        <v>0.10835907948103642</v>
      </c>
      <c r="K997" s="22">
        <f t="shared" si="126"/>
        <v>0.72602044947441358</v>
      </c>
      <c r="L997" s="22">
        <f t="shared" si="127"/>
        <v>6.0463886342750635E-2</v>
      </c>
      <c r="M997" s="22">
        <f t="shared" si="128"/>
        <v>0.10515658470179956</v>
      </c>
      <c r="N997" s="23">
        <f>SUM((J997-AandeelFiets)^2,(K997-AandeelAuto)^2,(L997-AandeelBus)^2,(M997-AandeelTrein)^2)</f>
        <v>4.1335150746579542E-2</v>
      </c>
      <c r="O997" s="58" t="str">
        <f>IF($N997=LeastSquares,B997,"")</f>
        <v/>
      </c>
      <c r="P997" s="58" t="str">
        <f>IF($N997=LeastSquares,C997,"")</f>
        <v/>
      </c>
      <c r="Q997" s="58" t="str">
        <f>IF($N997=LeastSquares,D997,"")</f>
        <v/>
      </c>
    </row>
    <row r="998" spans="1:17" x14ac:dyDescent="0.25">
      <c r="A998">
        <v>996</v>
      </c>
      <c r="B998" s="51">
        <f t="shared" si="121"/>
        <v>9</v>
      </c>
      <c r="C998" s="51">
        <f t="shared" si="122"/>
        <v>9</v>
      </c>
      <c r="D998" s="51">
        <f t="shared" si="123"/>
        <v>6</v>
      </c>
      <c r="E998" s="14">
        <f>Alfa*($B998*V$3+$C998*V$4+$D998*V$5)</f>
        <v>2.6999999999999997</v>
      </c>
      <c r="F998" s="14">
        <f>Alfa*($B998*W$3+$C998*W$4+$D998*W$5)</f>
        <v>4.9021276595744689</v>
      </c>
      <c r="G998" s="14">
        <f>Alfa*($B998*X$3+$C998*X$4+$D998*X$5)</f>
        <v>2.2365957446808511</v>
      </c>
      <c r="H998" s="14">
        <f>Alfa*($B998*Y$3+$C998*Y$4+$D998*Y$5)</f>
        <v>2.8799999999999994</v>
      </c>
      <c r="I998" s="19">
        <f t="shared" si="124"/>
        <v>176.63122005835478</v>
      </c>
      <c r="J998" s="22">
        <f t="shared" si="125"/>
        <v>8.4241798929752726E-2</v>
      </c>
      <c r="K998" s="22">
        <f t="shared" si="126"/>
        <v>0.76190271885249994</v>
      </c>
      <c r="L998" s="22">
        <f t="shared" si="127"/>
        <v>5.2999737838430913E-2</v>
      </c>
      <c r="M998" s="22">
        <f t="shared" si="128"/>
        <v>0.10085574437931627</v>
      </c>
      <c r="N998" s="23">
        <f>SUM((J998-AandeelFiets)^2,(K998-AandeelAuto)^2,(L998-AandeelBus)^2,(M998-AandeelTrein)^2)</f>
        <v>6.0244309410530328E-2</v>
      </c>
      <c r="O998" s="58" t="str">
        <f>IF($N998=LeastSquares,B998,"")</f>
        <v/>
      </c>
      <c r="P998" s="58" t="str">
        <f>IF($N998=LeastSquares,C998,"")</f>
        <v/>
      </c>
      <c r="Q998" s="58" t="str">
        <f>IF($N998=LeastSquares,D998,"")</f>
        <v/>
      </c>
    </row>
    <row r="999" spans="1:17" x14ac:dyDescent="0.25">
      <c r="A999">
        <v>997</v>
      </c>
      <c r="B999" s="51">
        <f t="shared" si="121"/>
        <v>9</v>
      </c>
      <c r="C999" s="51">
        <f t="shared" si="122"/>
        <v>9</v>
      </c>
      <c r="D999" s="51">
        <f t="shared" si="123"/>
        <v>7</v>
      </c>
      <c r="E999" s="14">
        <f>Alfa*($B999*V$3+$C999*V$4+$D999*V$5)</f>
        <v>2.6999999999999997</v>
      </c>
      <c r="F999" s="14">
        <f>Alfa*($B999*W$3+$C999*W$4+$D999*W$5)</f>
        <v>5.2021276595744688</v>
      </c>
      <c r="G999" s="14">
        <f>Alfa*($B999*X$3+$C999*X$4+$D999*X$5)</f>
        <v>2.3565957446808512</v>
      </c>
      <c r="H999" s="14">
        <f>Alfa*($B999*Y$3+$C999*Y$4+$D999*Y$5)</f>
        <v>3.0899999999999994</v>
      </c>
      <c r="I999" s="19">
        <f t="shared" si="124"/>
        <v>229.07010624086479</v>
      </c>
      <c r="J999" s="22">
        <f t="shared" si="125"/>
        <v>6.4957108411286754E-2</v>
      </c>
      <c r="K999" s="22">
        <f t="shared" si="126"/>
        <v>0.79302507460381177</v>
      </c>
      <c r="L999" s="22">
        <f t="shared" si="127"/>
        <v>4.6077415435278338E-2</v>
      </c>
      <c r="M999" s="22">
        <f t="shared" si="128"/>
        <v>9.5940401549623161E-2</v>
      </c>
      <c r="N999" s="23">
        <f>SUM((J999-AandeelFiets)^2,(K999-AandeelAuto)^2,(L999-AandeelBus)^2,(M999-AandeelTrein)^2)</f>
        <v>7.9663376621858351E-2</v>
      </c>
      <c r="O999" s="58" t="str">
        <f>IF($N999=LeastSquares,B999,"")</f>
        <v/>
      </c>
      <c r="P999" s="58" t="str">
        <f>IF($N999=LeastSquares,C999,"")</f>
        <v/>
      </c>
      <c r="Q999" s="58" t="str">
        <f>IF($N999=LeastSquares,D999,"")</f>
        <v/>
      </c>
    </row>
    <row r="1000" spans="1:17" x14ac:dyDescent="0.25">
      <c r="A1000">
        <v>998</v>
      </c>
      <c r="B1000" s="51">
        <f t="shared" si="121"/>
        <v>9</v>
      </c>
      <c r="C1000" s="51">
        <f t="shared" si="122"/>
        <v>9</v>
      </c>
      <c r="D1000" s="51">
        <f t="shared" si="123"/>
        <v>8</v>
      </c>
      <c r="E1000" s="14">
        <f>Alfa*($B1000*V$3+$C1000*V$4+$D1000*V$5)</f>
        <v>2.6999999999999997</v>
      </c>
      <c r="F1000" s="14">
        <f>Alfa*($B1000*W$3+$C1000*W$4+$D1000*W$5)</f>
        <v>5.5021276595744686</v>
      </c>
      <c r="G1000" s="14">
        <f>Alfa*($B1000*X$3+$C1000*X$4+$D1000*X$5)</f>
        <v>2.4765957446808509</v>
      </c>
      <c r="H1000" s="14">
        <f>Alfa*($B1000*Y$3+$C1000*Y$4+$D1000*Y$5)</f>
        <v>3.3</v>
      </c>
      <c r="I1000" s="19">
        <f t="shared" si="124"/>
        <v>299.10616070737933</v>
      </c>
      <c r="J1000" s="22">
        <f t="shared" si="125"/>
        <v>4.9747326132242142E-2</v>
      </c>
      <c r="K1000" s="22">
        <f t="shared" si="126"/>
        <v>0.81981964885662917</v>
      </c>
      <c r="L1000" s="22">
        <f t="shared" si="127"/>
        <v>3.9787486796412252E-2</v>
      </c>
      <c r="M1000" s="22">
        <f t="shared" si="128"/>
        <v>9.0645538214716478E-2</v>
      </c>
      <c r="N1000" s="23">
        <f>SUM((J1000-AandeelFiets)^2,(K1000-AandeelAuto)^2,(L1000-AandeelBus)^2,(M1000-AandeelTrein)^2)</f>
        <v>9.8507437125422065E-2</v>
      </c>
      <c r="O1000" s="58" t="str">
        <f>IF($N1000=LeastSquares,B1000,"")</f>
        <v/>
      </c>
      <c r="P1000" s="58" t="str">
        <f>IF($N1000=LeastSquares,C1000,"")</f>
        <v/>
      </c>
      <c r="Q1000" s="58" t="str">
        <f>IF($N1000=LeastSquares,D1000,"")</f>
        <v/>
      </c>
    </row>
    <row r="1001" spans="1:17" x14ac:dyDescent="0.25">
      <c r="A1001">
        <v>999</v>
      </c>
      <c r="B1001" s="51">
        <f t="shared" si="121"/>
        <v>9</v>
      </c>
      <c r="C1001" s="51">
        <f t="shared" si="122"/>
        <v>9</v>
      </c>
      <c r="D1001" s="51">
        <f t="shared" si="123"/>
        <v>9</v>
      </c>
      <c r="E1001" s="14">
        <f>Alfa*($B1001*V$3+$C1001*V$4+$D1001*V$5)</f>
        <v>2.6999999999999997</v>
      </c>
      <c r="F1001" s="14">
        <f>Alfa*($B1001*W$3+$C1001*W$4+$D1001*W$5)</f>
        <v>5.8021276595744684</v>
      </c>
      <c r="G1001" s="14">
        <f>Alfa*($B1001*X$3+$C1001*X$4+$D1001*X$5)</f>
        <v>2.596595744680851</v>
      </c>
      <c r="H1001" s="14">
        <f>Alfa*($B1001*Y$3+$C1001*Y$4+$D1001*Y$5)</f>
        <v>3.51</v>
      </c>
      <c r="I1001" s="19">
        <f t="shared" si="124"/>
        <v>392.74905455247443</v>
      </c>
      <c r="J1001" s="22">
        <f t="shared" si="125"/>
        <v>3.788610450463803E-2</v>
      </c>
      <c r="K1001" s="22">
        <f t="shared" si="126"/>
        <v>0.84278515567854051</v>
      </c>
      <c r="L1001" s="22">
        <f t="shared" si="127"/>
        <v>3.4164262916786148E-2</v>
      </c>
      <c r="M1001" s="22">
        <f t="shared" si="128"/>
        <v>8.5164476900035285E-2</v>
      </c>
      <c r="N1001" s="23">
        <f>SUM((J1001-AandeelFiets)^2,(K1001-AandeelAuto)^2,(L1001-AandeelBus)^2,(M1001-AandeelTrein)^2)</f>
        <v>0.11614535804693056</v>
      </c>
      <c r="O1001" s="58" t="str">
        <f>IF($N1001=LeastSquares,B1001,"")</f>
        <v/>
      </c>
      <c r="P1001" s="58" t="str">
        <f>IF($N1001=LeastSquares,C1001,"")</f>
        <v/>
      </c>
      <c r="Q1001" s="58" t="str">
        <f>IF($N1001=LeastSquares,D1001,"")</f>
        <v/>
      </c>
    </row>
  </sheetData>
  <mergeCells count="1">
    <mergeCell ref="V1:Y1"/>
  </mergeCells>
  <conditionalFormatting sqref="S7">
    <cfRule type="cellIs" dxfId="6" priority="3" operator="equal">
      <formula>$T$7</formula>
    </cfRule>
    <cfRule type="cellIs" dxfId="5" priority="4" operator="lessThan">
      <formula>$T$7</formula>
    </cfRule>
  </conditionalFormatting>
  <conditionalFormatting sqref="N2:N1001">
    <cfRule type="cellIs" dxfId="4" priority="7" operator="equal">
      <formula>LeastSquares</formula>
    </cfRule>
  </conditionalFormatting>
  <conditionalFormatting sqref="A2:M1001">
    <cfRule type="expression" dxfId="3" priority="8">
      <formula>$N2=LeastSquares</formula>
    </cfRule>
  </conditionalFormatting>
  <conditionalFormatting sqref="O2:Q1001">
    <cfRule type="cellIs" dxfId="2" priority="1" operator="notEqual">
      <formula>""</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Spinner 1">
              <controlPr defaultSize="0" autoPict="0">
                <anchor moveWithCells="1" sizeWithCells="1">
                  <from>
                    <xdr:col>19</xdr:col>
                    <xdr:colOff>19050</xdr:colOff>
                    <xdr:row>0</xdr:row>
                    <xdr:rowOff>123825</xdr:rowOff>
                  </from>
                  <to>
                    <xdr:col>19</xdr:col>
                    <xdr:colOff>219075</xdr:colOff>
                    <xdr:row>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Uitleg</vt:lpstr>
      <vt:lpstr>Voorspellend model</vt:lpstr>
      <vt:lpstr>Verklarend model</vt:lpstr>
      <vt:lpstr>Runs</vt:lpstr>
      <vt:lpstr>AandeelAuto</vt:lpstr>
      <vt:lpstr>AandeelBus</vt:lpstr>
      <vt:lpstr>AandeelFiets</vt:lpstr>
      <vt:lpstr>AandeelTrein</vt:lpstr>
      <vt:lpstr>Alfa</vt:lpstr>
      <vt:lpstr>LeastSquares</vt:lpstr>
      <vt:lpstr>VerklaardNoemer</vt:lpstr>
      <vt:lpstr>VerklaardNutAuto</vt:lpstr>
      <vt:lpstr>VerklaardNutBus</vt:lpstr>
      <vt:lpstr>VerklaardNutFiets</vt:lpstr>
      <vt:lpstr>VerklaardNutTrein</vt:lpstr>
      <vt:lpstr>VoorspeldNoemer</vt:lpstr>
      <vt:lpstr>VoorspeldNutAuto</vt:lpstr>
      <vt:lpstr>VoorspeldNutBus</vt:lpstr>
      <vt:lpstr>VoorspeldNutFiets</vt:lpstr>
      <vt:lpstr>VoorspeldNutTrein</vt:lpstr>
      <vt:lpstr>Wcomfort</vt:lpstr>
      <vt:lpstr>Wkosten</vt:lpstr>
      <vt:lpstr>Wreistijd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dc:creator>
  <cp:lastModifiedBy>Pieter</cp:lastModifiedBy>
  <dcterms:created xsi:type="dcterms:W3CDTF">2013-09-18T20:30:13Z</dcterms:created>
  <dcterms:modified xsi:type="dcterms:W3CDTF">2013-09-19T15:19:25Z</dcterms:modified>
</cp:coreProperties>
</file>